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95" yWindow="30" windowWidth="11835" windowHeight="11085" tabRatio="877" firstSheet="3" activeTab="6"/>
  </bookViews>
  <sheets>
    <sheet name="Proposta preço (automatico)" sheetId="13" r:id="rId1"/>
    <sheet name="8h48seg-sex (tipo 1)" sheetId="6" r:id="rId2"/>
    <sheet name="12h - diurno (tipo - 2)" sheetId="12" r:id="rId3"/>
    <sheet name="12h-diurno - Seg a Dom (Tipo 3)" sheetId="11" r:id="rId4"/>
    <sheet name="24H- seg-dom (tipo 4)" sheetId="9" r:id="rId5"/>
    <sheet name="Lider - 8h48 (tipo 5)" sheetId="14" r:id="rId6"/>
    <sheet name="Serviços extras" sheetId="25" r:id="rId7"/>
    <sheet name="Locais mat e equip." sheetId="24" r:id="rId8"/>
    <sheet name="Relação Uniformes" sheetId="22" r:id="rId9"/>
    <sheet name="Equip. Materiais" sheetId="23" r:id="rId10"/>
  </sheets>
  <definedNames>
    <definedName name="_xlnm._FilterDatabase" localSheetId="7" hidden="1">'Locais mat e equip.'!$A$3:$R$3</definedName>
    <definedName name="_xlnm._FilterDatabase" localSheetId="0" hidden="1">'Proposta preço (automatico)'!$A$15:$M$191</definedName>
    <definedName name="_xlnm.Print_Area" localSheetId="2">'12h - diurno (tipo - 2)'!$A$1:$H$107</definedName>
    <definedName name="_xlnm.Print_Area" localSheetId="3">'12h-diurno - Seg a Dom (Tipo 3)'!$A$1:$H$108</definedName>
    <definedName name="_xlnm.Print_Area" localSheetId="4">'24H- seg-dom (tipo 4)'!$A$1:$H$108</definedName>
    <definedName name="Itens_Pedido">"#REF!"</definedName>
  </definedNames>
  <calcPr calcId="125725"/>
</workbook>
</file>

<file path=xl/calcChain.xml><?xml version="1.0" encoding="utf-8"?>
<calcChain xmlns="http://schemas.openxmlformats.org/spreadsheetml/2006/main">
  <c r="I16" i="25"/>
  <c r="I17" s="1"/>
  <c r="H18"/>
  <c r="I18" s="1"/>
  <c r="H35"/>
  <c r="H37" s="1"/>
  <c r="H42" s="1"/>
  <c r="H43" s="1"/>
  <c r="H40"/>
  <c r="H46"/>
  <c r="H48"/>
  <c r="H49" s="1"/>
  <c r="I66"/>
  <c r="I67"/>
  <c r="H76"/>
  <c r="H79"/>
  <c r="H80"/>
  <c r="H81"/>
  <c r="H82"/>
  <c r="H19" l="1"/>
  <c r="I19" s="1"/>
  <c r="I26" s="1"/>
  <c r="I68"/>
  <c r="H191" i="13" s="1"/>
  <c r="H47" i="25"/>
  <c r="I82" l="1"/>
  <c r="J191" i="13" s="1"/>
  <c r="I46" i="25"/>
  <c r="I51" s="1"/>
  <c r="I40"/>
  <c r="I36"/>
  <c r="I50"/>
  <c r="I48"/>
  <c r="I31"/>
  <c r="I30"/>
  <c r="I34"/>
  <c r="I41"/>
  <c r="I32"/>
  <c r="I47"/>
  <c r="I49"/>
  <c r="I35"/>
  <c r="I29"/>
  <c r="I42"/>
  <c r="I33"/>
  <c r="H51"/>
  <c r="G45" i="9"/>
  <c r="H17" i="12"/>
  <c r="H19" i="9"/>
  <c r="H22" i="14"/>
  <c r="H82" i="12"/>
  <c r="H19" i="6"/>
  <c r="H20" s="1"/>
  <c r="E11" i="22"/>
  <c r="E10"/>
  <c r="E9"/>
  <c r="E7"/>
  <c r="E6"/>
  <c r="E8"/>
  <c r="E4"/>
  <c r="E5"/>
  <c r="F4"/>
  <c r="F5"/>
  <c r="F6"/>
  <c r="F7"/>
  <c r="F8"/>
  <c r="F9"/>
  <c r="F10"/>
  <c r="F11"/>
  <c r="F3"/>
  <c r="F4" i="23"/>
  <c r="F5"/>
  <c r="F6"/>
  <c r="F7"/>
  <c r="F8"/>
  <c r="F9"/>
  <c r="F10"/>
  <c r="F11"/>
  <c r="F12"/>
  <c r="F13"/>
  <c r="F14"/>
  <c r="F3"/>
  <c r="E14"/>
  <c r="E13"/>
  <c r="E12"/>
  <c r="E11"/>
  <c r="E10"/>
  <c r="E9"/>
  <c r="E8"/>
  <c r="E7"/>
  <c r="E6"/>
  <c r="E5"/>
  <c r="E4"/>
  <c r="E3"/>
  <c r="C188" i="13"/>
  <c r="I43" i="25" l="1"/>
  <c r="I79"/>
  <c r="I81"/>
  <c r="I80"/>
  <c r="I90"/>
  <c r="I37"/>
  <c r="L191" i="13"/>
  <c r="G47" i="9"/>
  <c r="G50" i="14"/>
  <c r="G47" i="11"/>
  <c r="G48" i="12"/>
  <c r="I54" i="25" l="1"/>
  <c r="F191" i="13" s="1"/>
  <c r="G49" i="6"/>
  <c r="G10" i="23"/>
  <c r="G11"/>
  <c r="G12"/>
  <c r="G13"/>
  <c r="G14"/>
  <c r="G9"/>
  <c r="G8"/>
  <c r="G7"/>
  <c r="G6"/>
  <c r="G5"/>
  <c r="G4"/>
  <c r="G3"/>
  <c r="G10" i="22"/>
  <c r="G11"/>
  <c r="G4"/>
  <c r="G5"/>
  <c r="G6"/>
  <c r="G7"/>
  <c r="G8"/>
  <c r="G9"/>
  <c r="G3"/>
  <c r="I59" i="25" l="1"/>
  <c r="I60" s="1"/>
  <c r="G15" i="23"/>
  <c r="G12" i="22"/>
  <c r="I61" i="25" l="1"/>
  <c r="G191" i="13" s="1"/>
  <c r="G74" i="9"/>
  <c r="G74" i="11"/>
  <c r="G74" i="6"/>
  <c r="G75" i="14"/>
  <c r="G73" i="12"/>
  <c r="G74" i="14"/>
  <c r="G72" i="12"/>
  <c r="G73" i="9"/>
  <c r="G73" i="6"/>
  <c r="G73" i="11"/>
  <c r="I76" i="25" l="1"/>
  <c r="I191" i="13" s="1"/>
  <c r="K191" s="1"/>
  <c r="M191" s="1"/>
  <c r="H74" i="11"/>
  <c r="I84" i="25" l="1"/>
  <c r="I92" s="1"/>
  <c r="I75"/>
  <c r="I74"/>
  <c r="I73"/>
  <c r="I88"/>
  <c r="H73" i="12"/>
  <c r="H74" i="9"/>
  <c r="H75" i="14"/>
  <c r="H74" i="6" l="1"/>
  <c r="G98" i="14" l="1"/>
  <c r="G97"/>
  <c r="G96"/>
  <c r="G93"/>
  <c r="H84"/>
  <c r="H83"/>
  <c r="H67"/>
  <c r="G48"/>
  <c r="G49" s="1"/>
  <c r="G42"/>
  <c r="G37"/>
  <c r="G39" s="1"/>
  <c r="H20"/>
  <c r="H21" s="1"/>
  <c r="H18"/>
  <c r="H19" s="1"/>
  <c r="G51" l="1"/>
  <c r="G53" s="1"/>
  <c r="H73" i="9"/>
  <c r="H73" i="11"/>
  <c r="H72" i="12"/>
  <c r="H74" i="14"/>
  <c r="G44"/>
  <c r="G45" s="1"/>
  <c r="G99"/>
  <c r="H85"/>
  <c r="H28"/>
  <c r="H56" s="1"/>
  <c r="G39" i="9"/>
  <c r="H83"/>
  <c r="H160" i="13" l="1"/>
  <c r="H168"/>
  <c r="H178"/>
  <c r="H52" i="14"/>
  <c r="H50"/>
  <c r="H35"/>
  <c r="H51"/>
  <c r="H44"/>
  <c r="H49"/>
  <c r="H38"/>
  <c r="H34"/>
  <c r="H43"/>
  <c r="H99"/>
  <c r="H31"/>
  <c r="H48"/>
  <c r="H37"/>
  <c r="H33"/>
  <c r="H32"/>
  <c r="H42"/>
  <c r="H36"/>
  <c r="H63" i="11"/>
  <c r="H97" i="14" l="1"/>
  <c r="J160" i="13"/>
  <c r="J168"/>
  <c r="J178"/>
  <c r="H73" i="6"/>
  <c r="H53" i="14"/>
  <c r="H60" s="1"/>
  <c r="H96"/>
  <c r="H39"/>
  <c r="H107"/>
  <c r="H98"/>
  <c r="H45"/>
  <c r="G47" i="6"/>
  <c r="H57" i="14" l="1"/>
  <c r="H61"/>
  <c r="L160" i="13"/>
  <c r="L161"/>
  <c r="L162"/>
  <c r="H58" i="14"/>
  <c r="H59"/>
  <c r="L178" i="13"/>
  <c r="L168"/>
  <c r="G49" i="9"/>
  <c r="H62" i="14" l="1"/>
  <c r="H69" s="1"/>
  <c r="H19" i="11"/>
  <c r="H20" s="1"/>
  <c r="G46" i="9"/>
  <c r="G45" i="11"/>
  <c r="G46" s="1"/>
  <c r="G46" i="12"/>
  <c r="G47" s="1"/>
  <c r="G48" i="6"/>
  <c r="H76" i="14" l="1"/>
  <c r="H77" s="1"/>
  <c r="H78" s="1"/>
  <c r="F160" i="13"/>
  <c r="F168"/>
  <c r="F178"/>
  <c r="G95" i="12"/>
  <c r="G94"/>
  <c r="G91"/>
  <c r="H81"/>
  <c r="G40"/>
  <c r="G35"/>
  <c r="G37" s="1"/>
  <c r="H19"/>
  <c r="H20" s="1"/>
  <c r="G96" i="11"/>
  <c r="G95"/>
  <c r="G97"/>
  <c r="H83"/>
  <c r="G39"/>
  <c r="G34"/>
  <c r="G36" s="1"/>
  <c r="H17"/>
  <c r="G96" i="9"/>
  <c r="G95"/>
  <c r="G92"/>
  <c r="H82"/>
  <c r="G34"/>
  <c r="G36" s="1"/>
  <c r="G48" s="1"/>
  <c r="H21"/>
  <c r="H20"/>
  <c r="H17" i="6"/>
  <c r="H18" s="1"/>
  <c r="G36"/>
  <c r="G38" s="1"/>
  <c r="G50" s="1"/>
  <c r="G41"/>
  <c r="H82"/>
  <c r="H83"/>
  <c r="G92"/>
  <c r="G95"/>
  <c r="G96"/>
  <c r="G160" i="13" l="1"/>
  <c r="G168"/>
  <c r="G178"/>
  <c r="G43" i="6"/>
  <c r="G44" s="1"/>
  <c r="H93" i="14"/>
  <c r="G50" i="9"/>
  <c r="H18" i="11"/>
  <c r="H25" s="1"/>
  <c r="G48"/>
  <c r="G51" s="1"/>
  <c r="G49" i="12"/>
  <c r="G51" s="1"/>
  <c r="H22" i="9"/>
  <c r="G97"/>
  <c r="G98" s="1"/>
  <c r="G96" i="12"/>
  <c r="G97" s="1"/>
  <c r="H82" i="11"/>
  <c r="H84" s="1"/>
  <c r="G92"/>
  <c r="G98"/>
  <c r="H83" i="12"/>
  <c r="G42"/>
  <c r="G43" s="1"/>
  <c r="G41" i="11"/>
  <c r="G42" s="1"/>
  <c r="G52" i="6"/>
  <c r="H84" i="9"/>
  <c r="G41"/>
  <c r="G42" s="1"/>
  <c r="H17"/>
  <c r="H84" i="6"/>
  <c r="G97"/>
  <c r="G98" s="1"/>
  <c r="H181" i="13" l="1"/>
  <c r="H107"/>
  <c r="H182"/>
  <c r="H169"/>
  <c r="H112"/>
  <c r="H90"/>
  <c r="H84"/>
  <c r="H185"/>
  <c r="H170"/>
  <c r="H124"/>
  <c r="H92"/>
  <c r="H173"/>
  <c r="H165"/>
  <c r="H100"/>
  <c r="H41"/>
  <c r="H166"/>
  <c r="H54" i="11"/>
  <c r="H144" i="13"/>
  <c r="H180"/>
  <c r="H174"/>
  <c r="H162"/>
  <c r="H157"/>
  <c r="H153"/>
  <c r="H149"/>
  <c r="H145"/>
  <c r="H141"/>
  <c r="H137"/>
  <c r="H133"/>
  <c r="H129"/>
  <c r="H125"/>
  <c r="H120"/>
  <c r="H116"/>
  <c r="H111"/>
  <c r="H106"/>
  <c r="H102"/>
  <c r="H97"/>
  <c r="H93"/>
  <c r="H87"/>
  <c r="H82"/>
  <c r="H78"/>
  <c r="H74"/>
  <c r="H70"/>
  <c r="H66"/>
  <c r="H62"/>
  <c r="H58"/>
  <c r="H54"/>
  <c r="H50"/>
  <c r="H46"/>
  <c r="H42"/>
  <c r="H37"/>
  <c r="H33"/>
  <c r="H29"/>
  <c r="H25"/>
  <c r="H21"/>
  <c r="H17"/>
  <c r="H175"/>
  <c r="H163"/>
  <c r="H154"/>
  <c r="H150"/>
  <c r="H146"/>
  <c r="H142"/>
  <c r="H138"/>
  <c r="H134"/>
  <c r="H130"/>
  <c r="H126"/>
  <c r="H121"/>
  <c r="H117"/>
  <c r="H113"/>
  <c r="H108"/>
  <c r="H103"/>
  <c r="H98"/>
  <c r="H94"/>
  <c r="H88"/>
  <c r="H83"/>
  <c r="H79"/>
  <c r="H75"/>
  <c r="H71"/>
  <c r="H67"/>
  <c r="H63"/>
  <c r="H59"/>
  <c r="H55"/>
  <c r="H51"/>
  <c r="H47"/>
  <c r="H43"/>
  <c r="H38"/>
  <c r="H30"/>
  <c r="H26"/>
  <c r="H22"/>
  <c r="H18"/>
  <c r="H16"/>
  <c r="H34"/>
  <c r="H176"/>
  <c r="H164"/>
  <c r="H155"/>
  <c r="H151"/>
  <c r="H147"/>
  <c r="H143"/>
  <c r="H139"/>
  <c r="H135"/>
  <c r="H131"/>
  <c r="H127"/>
  <c r="H122"/>
  <c r="H118"/>
  <c r="H114"/>
  <c r="H109"/>
  <c r="H104"/>
  <c r="H99"/>
  <c r="H95"/>
  <c r="H89"/>
  <c r="H85"/>
  <c r="H80"/>
  <c r="H76"/>
  <c r="H72"/>
  <c r="H68"/>
  <c r="H64"/>
  <c r="H60"/>
  <c r="H56"/>
  <c r="H52"/>
  <c r="H48"/>
  <c r="H44"/>
  <c r="H39"/>
  <c r="H35"/>
  <c r="H31"/>
  <c r="H27"/>
  <c r="H23"/>
  <c r="H19"/>
  <c r="H179"/>
  <c r="H167"/>
  <c r="H161"/>
  <c r="H156"/>
  <c r="H152"/>
  <c r="H148"/>
  <c r="H140"/>
  <c r="H136"/>
  <c r="H132"/>
  <c r="H128"/>
  <c r="H123"/>
  <c r="H119"/>
  <c r="H115"/>
  <c r="H110"/>
  <c r="H105"/>
  <c r="H101"/>
  <c r="H96"/>
  <c r="H91"/>
  <c r="H86"/>
  <c r="H81"/>
  <c r="H77"/>
  <c r="H73"/>
  <c r="H69"/>
  <c r="H65"/>
  <c r="H61"/>
  <c r="H57"/>
  <c r="H53"/>
  <c r="H49"/>
  <c r="H45"/>
  <c r="H40"/>
  <c r="H36"/>
  <c r="H32"/>
  <c r="H28"/>
  <c r="H24"/>
  <c r="H20"/>
  <c r="H172"/>
  <c r="H183"/>
  <c r="H184"/>
  <c r="H159"/>
  <c r="H186"/>
  <c r="H171"/>
  <c r="I178"/>
  <c r="I160"/>
  <c r="I168"/>
  <c r="H177"/>
  <c r="H98" i="9"/>
  <c r="H105" i="14"/>
  <c r="H91"/>
  <c r="H92"/>
  <c r="H90"/>
  <c r="H101"/>
  <c r="H109" s="1"/>
  <c r="H33" i="11"/>
  <c r="H40"/>
  <c r="H39"/>
  <c r="H98"/>
  <c r="J177" i="13" s="1"/>
  <c r="H18" i="12"/>
  <c r="H97"/>
  <c r="H66" i="11"/>
  <c r="H41"/>
  <c r="H32"/>
  <c r="H31"/>
  <c r="H49"/>
  <c r="H30"/>
  <c r="H29"/>
  <c r="H48"/>
  <c r="H28"/>
  <c r="H47"/>
  <c r="H46"/>
  <c r="H35"/>
  <c r="H45"/>
  <c r="H34"/>
  <c r="H18" i="9"/>
  <c r="H25" s="1"/>
  <c r="H53" s="1"/>
  <c r="H27" i="6"/>
  <c r="H55" s="1"/>
  <c r="H98"/>
  <c r="H188" i="13" l="1"/>
  <c r="H26" i="12"/>
  <c r="H34" s="1"/>
  <c r="J181" i="13"/>
  <c r="J166"/>
  <c r="J107"/>
  <c r="J84"/>
  <c r="J182"/>
  <c r="J169"/>
  <c r="J112"/>
  <c r="L112" s="1"/>
  <c r="J90"/>
  <c r="J185"/>
  <c r="J170"/>
  <c r="J124"/>
  <c r="L124" s="1"/>
  <c r="J92"/>
  <c r="J173"/>
  <c r="J165"/>
  <c r="J100"/>
  <c r="J41"/>
  <c r="J154"/>
  <c r="J176"/>
  <c r="L176" s="1"/>
  <c r="J164"/>
  <c r="J155"/>
  <c r="J151"/>
  <c r="J147"/>
  <c r="J143"/>
  <c r="J139"/>
  <c r="J135"/>
  <c r="J131"/>
  <c r="J127"/>
  <c r="J122"/>
  <c r="J118"/>
  <c r="J114"/>
  <c r="J109"/>
  <c r="J104"/>
  <c r="J99"/>
  <c r="J95"/>
  <c r="J89"/>
  <c r="J85"/>
  <c r="J80"/>
  <c r="J76"/>
  <c r="J72"/>
  <c r="J68"/>
  <c r="J64"/>
  <c r="J60"/>
  <c r="J56"/>
  <c r="J52"/>
  <c r="J48"/>
  <c r="J44"/>
  <c r="J39"/>
  <c r="J35"/>
  <c r="J31"/>
  <c r="J27"/>
  <c r="J23"/>
  <c r="J19"/>
  <c r="J179"/>
  <c r="J167"/>
  <c r="J161"/>
  <c r="J156"/>
  <c r="J152"/>
  <c r="J148"/>
  <c r="J144"/>
  <c r="J140"/>
  <c r="J136"/>
  <c r="J132"/>
  <c r="J128"/>
  <c r="J123"/>
  <c r="J119"/>
  <c r="J115"/>
  <c r="J110"/>
  <c r="J105"/>
  <c r="J101"/>
  <c r="J96"/>
  <c r="J91"/>
  <c r="J86"/>
  <c r="J81"/>
  <c r="J77"/>
  <c r="J73"/>
  <c r="J69"/>
  <c r="J65"/>
  <c r="J61"/>
  <c r="J53"/>
  <c r="J49"/>
  <c r="J45"/>
  <c r="J40"/>
  <c r="J36"/>
  <c r="J32"/>
  <c r="J28"/>
  <c r="J24"/>
  <c r="J20"/>
  <c r="J16"/>
  <c r="J57"/>
  <c r="J180"/>
  <c r="J174"/>
  <c r="J162"/>
  <c r="J157"/>
  <c r="J153"/>
  <c r="J149"/>
  <c r="J145"/>
  <c r="J141"/>
  <c r="J137"/>
  <c r="J133"/>
  <c r="J129"/>
  <c r="J125"/>
  <c r="J120"/>
  <c r="J116"/>
  <c r="J111"/>
  <c r="J106"/>
  <c r="J102"/>
  <c r="J97"/>
  <c r="J93"/>
  <c r="J87"/>
  <c r="J82"/>
  <c r="J78"/>
  <c r="J74"/>
  <c r="J70"/>
  <c r="J66"/>
  <c r="J62"/>
  <c r="J58"/>
  <c r="J54"/>
  <c r="J50"/>
  <c r="J46"/>
  <c r="J42"/>
  <c r="J37"/>
  <c r="J33"/>
  <c r="J29"/>
  <c r="J25"/>
  <c r="J21"/>
  <c r="J17"/>
  <c r="J175"/>
  <c r="J163"/>
  <c r="J150"/>
  <c r="J146"/>
  <c r="J142"/>
  <c r="J138"/>
  <c r="J134"/>
  <c r="J130"/>
  <c r="J126"/>
  <c r="J121"/>
  <c r="J117"/>
  <c r="J113"/>
  <c r="J108"/>
  <c r="J103"/>
  <c r="J98"/>
  <c r="J94"/>
  <c r="J88"/>
  <c r="J83"/>
  <c r="J79"/>
  <c r="J75"/>
  <c r="J71"/>
  <c r="J67"/>
  <c r="J63"/>
  <c r="J59"/>
  <c r="J55"/>
  <c r="J51"/>
  <c r="J47"/>
  <c r="J43"/>
  <c r="J38"/>
  <c r="J34"/>
  <c r="J30"/>
  <c r="J26"/>
  <c r="J22"/>
  <c r="J18"/>
  <c r="J184"/>
  <c r="J159"/>
  <c r="L159" s="1"/>
  <c r="J186"/>
  <c r="J171"/>
  <c r="J172"/>
  <c r="J183"/>
  <c r="L177"/>
  <c r="H96" i="9"/>
  <c r="H97" i="11"/>
  <c r="H106" i="9"/>
  <c r="H95"/>
  <c r="H97"/>
  <c r="H106" i="6"/>
  <c r="K160" i="13"/>
  <c r="M160" s="1"/>
  <c r="H47" i="6"/>
  <c r="H49" i="9"/>
  <c r="H48"/>
  <c r="H106" i="11"/>
  <c r="H95"/>
  <c r="H49" i="6"/>
  <c r="H50"/>
  <c r="H51"/>
  <c r="H48"/>
  <c r="H96" i="11"/>
  <c r="H37" i="6"/>
  <c r="H42"/>
  <c r="H43"/>
  <c r="H41"/>
  <c r="H31"/>
  <c r="H32"/>
  <c r="H33"/>
  <c r="H30"/>
  <c r="H36"/>
  <c r="H51" i="11"/>
  <c r="H57" s="1"/>
  <c r="H65" i="12"/>
  <c r="H94"/>
  <c r="H96"/>
  <c r="H95"/>
  <c r="H105"/>
  <c r="H36" i="11"/>
  <c r="H42"/>
  <c r="H35" i="6"/>
  <c r="H41" i="9"/>
  <c r="H32"/>
  <c r="H31"/>
  <c r="H47"/>
  <c r="H46"/>
  <c r="H35"/>
  <c r="H45"/>
  <c r="H34"/>
  <c r="H66"/>
  <c r="H33"/>
  <c r="H40"/>
  <c r="H30"/>
  <c r="H29"/>
  <c r="H39"/>
  <c r="H28"/>
  <c r="H34" i="6"/>
  <c r="H95"/>
  <c r="H96"/>
  <c r="H97"/>
  <c r="J188" i="13" l="1"/>
  <c r="H47" i="12"/>
  <c r="H48"/>
  <c r="H46"/>
  <c r="H40"/>
  <c r="H32"/>
  <c r="H54"/>
  <c r="H42"/>
  <c r="H29"/>
  <c r="H36"/>
  <c r="H50"/>
  <c r="H35"/>
  <c r="H30"/>
  <c r="H41"/>
  <c r="H49"/>
  <c r="H31"/>
  <c r="H33"/>
  <c r="L173" i="13"/>
  <c r="L171"/>
  <c r="L41"/>
  <c r="L165"/>
  <c r="L170"/>
  <c r="L184"/>
  <c r="L183"/>
  <c r="L179"/>
  <c r="L180"/>
  <c r="L24"/>
  <c r="L163"/>
  <c r="L166"/>
  <c r="L107"/>
  <c r="L186"/>
  <c r="L185"/>
  <c r="L17"/>
  <c r="L18"/>
  <c r="L16"/>
  <c r="L22"/>
  <c r="K178"/>
  <c r="M178" s="1"/>
  <c r="K168"/>
  <c r="M168" s="1"/>
  <c r="H56" i="11"/>
  <c r="H55"/>
  <c r="H59"/>
  <c r="H58"/>
  <c r="H50" i="9"/>
  <c r="H57" s="1"/>
  <c r="H44" i="6"/>
  <c r="H52"/>
  <c r="H59" s="1"/>
  <c r="H66"/>
  <c r="H38"/>
  <c r="H36" i="9"/>
  <c r="H42"/>
  <c r="H43" i="12" l="1"/>
  <c r="H51"/>
  <c r="H58" s="1"/>
  <c r="H37"/>
  <c r="H56" i="6"/>
  <c r="L100" i="13"/>
  <c r="L84"/>
  <c r="L164"/>
  <c r="L167"/>
  <c r="L169"/>
  <c r="L50"/>
  <c r="L51"/>
  <c r="L30"/>
  <c r="L157"/>
  <c r="L152"/>
  <c r="L20"/>
  <c r="L19"/>
  <c r="L59"/>
  <c r="H60" i="11"/>
  <c r="H54" i="9"/>
  <c r="H55"/>
  <c r="H58"/>
  <c r="H56"/>
  <c r="H58" i="6"/>
  <c r="H57"/>
  <c r="H60"/>
  <c r="H55" i="12" l="1"/>
  <c r="H59"/>
  <c r="H57"/>
  <c r="H56"/>
  <c r="L92" i="13"/>
  <c r="L90"/>
  <c r="L43"/>
  <c r="L172"/>
  <c r="L37"/>
  <c r="L21"/>
  <c r="L23"/>
  <c r="L26"/>
  <c r="L25"/>
  <c r="L75"/>
  <c r="H59" i="9"/>
  <c r="H68" s="1"/>
  <c r="H68" i="11"/>
  <c r="H61" i="6"/>
  <c r="H68" s="1"/>
  <c r="H60" i="12" l="1"/>
  <c r="H67" s="1"/>
  <c r="H74" s="1"/>
  <c r="F166" i="13"/>
  <c r="F182"/>
  <c r="F169"/>
  <c r="F112"/>
  <c r="F90"/>
  <c r="F107"/>
  <c r="F185"/>
  <c r="F170"/>
  <c r="F124"/>
  <c r="F92"/>
  <c r="F173"/>
  <c r="F165"/>
  <c r="F100"/>
  <c r="F41"/>
  <c r="F181"/>
  <c r="F84"/>
  <c r="F180"/>
  <c r="F174"/>
  <c r="F164"/>
  <c r="F154"/>
  <c r="F150"/>
  <c r="F146"/>
  <c r="F142"/>
  <c r="F138"/>
  <c r="F134"/>
  <c r="F130"/>
  <c r="F126"/>
  <c r="F121"/>
  <c r="F117"/>
  <c r="F113"/>
  <c r="F108"/>
  <c r="F103"/>
  <c r="F98"/>
  <c r="F94"/>
  <c r="F88"/>
  <c r="F83"/>
  <c r="F79"/>
  <c r="F75"/>
  <c r="F71"/>
  <c r="F67"/>
  <c r="F63"/>
  <c r="F59"/>
  <c r="F55"/>
  <c r="F51"/>
  <c r="F47"/>
  <c r="F43"/>
  <c r="F38"/>
  <c r="F34"/>
  <c r="F30"/>
  <c r="F26"/>
  <c r="F22"/>
  <c r="F18"/>
  <c r="F175"/>
  <c r="F163"/>
  <c r="F176"/>
  <c r="F162"/>
  <c r="F157"/>
  <c r="F156"/>
  <c r="F152"/>
  <c r="F148"/>
  <c r="F144"/>
  <c r="F140"/>
  <c r="F136"/>
  <c r="F132"/>
  <c r="F128"/>
  <c r="F123"/>
  <c r="F119"/>
  <c r="F115"/>
  <c r="F110"/>
  <c r="F105"/>
  <c r="F101"/>
  <c r="F96"/>
  <c r="F91"/>
  <c r="F86"/>
  <c r="F81"/>
  <c r="F77"/>
  <c r="F73"/>
  <c r="F69"/>
  <c r="F65"/>
  <c r="F61"/>
  <c r="F57"/>
  <c r="F53"/>
  <c r="F49"/>
  <c r="F45"/>
  <c r="F40"/>
  <c r="F36"/>
  <c r="F32"/>
  <c r="F28"/>
  <c r="F24"/>
  <c r="F20"/>
  <c r="F16"/>
  <c r="F167"/>
  <c r="F161"/>
  <c r="F153"/>
  <c r="F149"/>
  <c r="F145"/>
  <c r="F141"/>
  <c r="F137"/>
  <c r="F133"/>
  <c r="F129"/>
  <c r="F125"/>
  <c r="F120"/>
  <c r="F116"/>
  <c r="F111"/>
  <c r="F106"/>
  <c r="F102"/>
  <c r="F97"/>
  <c r="F93"/>
  <c r="F87"/>
  <c r="F82"/>
  <c r="F78"/>
  <c r="F74"/>
  <c r="F70"/>
  <c r="F66"/>
  <c r="F62"/>
  <c r="F58"/>
  <c r="F54"/>
  <c r="F50"/>
  <c r="F46"/>
  <c r="F42"/>
  <c r="F37"/>
  <c r="F33"/>
  <c r="F29"/>
  <c r="F25"/>
  <c r="F21"/>
  <c r="F17"/>
  <c r="F155"/>
  <c r="F151"/>
  <c r="F147"/>
  <c r="F143"/>
  <c r="F139"/>
  <c r="F135"/>
  <c r="F131"/>
  <c r="F127"/>
  <c r="F122"/>
  <c r="F118"/>
  <c r="F114"/>
  <c r="F109"/>
  <c r="F104"/>
  <c r="F99"/>
  <c r="F95"/>
  <c r="F89"/>
  <c r="F85"/>
  <c r="F80"/>
  <c r="F76"/>
  <c r="F72"/>
  <c r="F68"/>
  <c r="F64"/>
  <c r="F60"/>
  <c r="F56"/>
  <c r="F52"/>
  <c r="F48"/>
  <c r="F44"/>
  <c r="F39"/>
  <c r="F35"/>
  <c r="F31"/>
  <c r="F27"/>
  <c r="F23"/>
  <c r="F19"/>
  <c r="F177"/>
  <c r="H75" i="11"/>
  <c r="H75" i="9"/>
  <c r="F179" i="13"/>
  <c r="H75" i="6"/>
  <c r="H76" s="1"/>
  <c r="H77" s="1"/>
  <c r="L47" i="13"/>
  <c r="L182"/>
  <c r="L181"/>
  <c r="L52"/>
  <c r="L29"/>
  <c r="L36"/>
  <c r="L35"/>
  <c r="L27"/>
  <c r="L34"/>
  <c r="L32"/>
  <c r="L31"/>
  <c r="L33"/>
  <c r="L28"/>
  <c r="L76"/>
  <c r="F171" l="1"/>
  <c r="F184"/>
  <c r="F159"/>
  <c r="F172"/>
  <c r="F183"/>
  <c r="F186"/>
  <c r="G176"/>
  <c r="G162"/>
  <c r="G154"/>
  <c r="G150"/>
  <c r="G146"/>
  <c r="G142"/>
  <c r="G138"/>
  <c r="G134"/>
  <c r="G130"/>
  <c r="G126"/>
  <c r="G121"/>
  <c r="G117"/>
  <c r="G113"/>
  <c r="G108"/>
  <c r="G103"/>
  <c r="G98"/>
  <c r="G94"/>
  <c r="G88"/>
  <c r="G83"/>
  <c r="G79"/>
  <c r="G75"/>
  <c r="G71"/>
  <c r="G67"/>
  <c r="G63"/>
  <c r="G59"/>
  <c r="G55"/>
  <c r="G51"/>
  <c r="G47"/>
  <c r="G43"/>
  <c r="G38"/>
  <c r="G34"/>
  <c r="G30"/>
  <c r="G26"/>
  <c r="G22"/>
  <c r="G18"/>
  <c r="G50"/>
  <c r="G180"/>
  <c r="G163"/>
  <c r="G155"/>
  <c r="G151"/>
  <c r="G147"/>
  <c r="G143"/>
  <c r="G139"/>
  <c r="G135"/>
  <c r="G131"/>
  <c r="G127"/>
  <c r="G122"/>
  <c r="G118"/>
  <c r="G114"/>
  <c r="G109"/>
  <c r="G104"/>
  <c r="G99"/>
  <c r="G95"/>
  <c r="G89"/>
  <c r="G85"/>
  <c r="G80"/>
  <c r="G76"/>
  <c r="G72"/>
  <c r="G68"/>
  <c r="G64"/>
  <c r="G60"/>
  <c r="G56"/>
  <c r="G52"/>
  <c r="G48"/>
  <c r="G44"/>
  <c r="G39"/>
  <c r="G35"/>
  <c r="G31"/>
  <c r="G27"/>
  <c r="G23"/>
  <c r="G19"/>
  <c r="G16"/>
  <c r="G167"/>
  <c r="G153"/>
  <c r="G145"/>
  <c r="G137"/>
  <c r="G129"/>
  <c r="G120"/>
  <c r="G111"/>
  <c r="G102"/>
  <c r="G93"/>
  <c r="G82"/>
  <c r="G74"/>
  <c r="G66"/>
  <c r="G58"/>
  <c r="G46"/>
  <c r="G37"/>
  <c r="G29"/>
  <c r="G21"/>
  <c r="G174"/>
  <c r="G164"/>
  <c r="G157"/>
  <c r="G156"/>
  <c r="G152"/>
  <c r="G148"/>
  <c r="G144"/>
  <c r="G140"/>
  <c r="G136"/>
  <c r="G132"/>
  <c r="G128"/>
  <c r="G123"/>
  <c r="G119"/>
  <c r="G115"/>
  <c r="G110"/>
  <c r="G105"/>
  <c r="G101"/>
  <c r="G96"/>
  <c r="G91"/>
  <c r="G86"/>
  <c r="G81"/>
  <c r="G77"/>
  <c r="G73"/>
  <c r="G69"/>
  <c r="G65"/>
  <c r="G61"/>
  <c r="G57"/>
  <c r="G53"/>
  <c r="G49"/>
  <c r="G45"/>
  <c r="G40"/>
  <c r="G36"/>
  <c r="G32"/>
  <c r="G28"/>
  <c r="G24"/>
  <c r="G20"/>
  <c r="G175"/>
  <c r="G161"/>
  <c r="G149"/>
  <c r="G141"/>
  <c r="G133"/>
  <c r="G125"/>
  <c r="G116"/>
  <c r="G106"/>
  <c r="G97"/>
  <c r="G87"/>
  <c r="G78"/>
  <c r="G70"/>
  <c r="G62"/>
  <c r="G54"/>
  <c r="G42"/>
  <c r="G33"/>
  <c r="G25"/>
  <c r="G17"/>
  <c r="L64"/>
  <c r="G179"/>
  <c r="L63"/>
  <c r="L39"/>
  <c r="L38"/>
  <c r="L81"/>
  <c r="H76" i="9"/>
  <c r="H77" s="1"/>
  <c r="H76" i="11"/>
  <c r="H77" s="1"/>
  <c r="H75" i="12"/>
  <c r="H76" s="1"/>
  <c r="F188" i="13" l="1"/>
  <c r="G181"/>
  <c r="G166"/>
  <c r="G107"/>
  <c r="G84"/>
  <c r="G182"/>
  <c r="G169"/>
  <c r="G112"/>
  <c r="G90"/>
  <c r="G165"/>
  <c r="G41"/>
  <c r="G185"/>
  <c r="G170"/>
  <c r="G124"/>
  <c r="G92"/>
  <c r="G173"/>
  <c r="G100"/>
  <c r="G183"/>
  <c r="G184"/>
  <c r="G159"/>
  <c r="G172"/>
  <c r="G186"/>
  <c r="G171"/>
  <c r="G177"/>
  <c r="L79"/>
  <c r="L40"/>
  <c r="L87"/>
  <c r="H92" i="9"/>
  <c r="H91" i="12"/>
  <c r="H92" i="11"/>
  <c r="H92" i="6"/>
  <c r="G188" i="13" l="1"/>
  <c r="I183"/>
  <c r="I184"/>
  <c r="I159"/>
  <c r="K159" s="1"/>
  <c r="M159" s="1"/>
  <c r="I186"/>
  <c r="I171"/>
  <c r="I172"/>
  <c r="I176"/>
  <c r="K176" s="1"/>
  <c r="M176" s="1"/>
  <c r="I164"/>
  <c r="I155"/>
  <c r="I151"/>
  <c r="I147"/>
  <c r="I143"/>
  <c r="I139"/>
  <c r="I135"/>
  <c r="I131"/>
  <c r="I127"/>
  <c r="I122"/>
  <c r="I118"/>
  <c r="I114"/>
  <c r="I109"/>
  <c r="I104"/>
  <c r="I99"/>
  <c r="I95"/>
  <c r="I89"/>
  <c r="I85"/>
  <c r="I80"/>
  <c r="I76"/>
  <c r="I72"/>
  <c r="I68"/>
  <c r="I64"/>
  <c r="I60"/>
  <c r="I56"/>
  <c r="I52"/>
  <c r="I48"/>
  <c r="I44"/>
  <c r="I39"/>
  <c r="I35"/>
  <c r="I31"/>
  <c r="I27"/>
  <c r="I23"/>
  <c r="I19"/>
  <c r="I134"/>
  <c r="I179"/>
  <c r="I167"/>
  <c r="I161"/>
  <c r="I156"/>
  <c r="I152"/>
  <c r="I148"/>
  <c r="I144"/>
  <c r="I140"/>
  <c r="I136"/>
  <c r="I132"/>
  <c r="I128"/>
  <c r="I123"/>
  <c r="I119"/>
  <c r="I115"/>
  <c r="I110"/>
  <c r="I105"/>
  <c r="I101"/>
  <c r="I96"/>
  <c r="I91"/>
  <c r="I86"/>
  <c r="I81"/>
  <c r="I77"/>
  <c r="I73"/>
  <c r="I69"/>
  <c r="I65"/>
  <c r="I61"/>
  <c r="I57"/>
  <c r="I53"/>
  <c r="I49"/>
  <c r="I45"/>
  <c r="I40"/>
  <c r="I36"/>
  <c r="I32"/>
  <c r="I28"/>
  <c r="I24"/>
  <c r="I20"/>
  <c r="I16"/>
  <c r="I175"/>
  <c r="I150"/>
  <c r="I142"/>
  <c r="I130"/>
  <c r="I121"/>
  <c r="I113"/>
  <c r="I103"/>
  <c r="I94"/>
  <c r="I83"/>
  <c r="I75"/>
  <c r="I67"/>
  <c r="I59"/>
  <c r="I51"/>
  <c r="I43"/>
  <c r="I34"/>
  <c r="I26"/>
  <c r="I18"/>
  <c r="I180"/>
  <c r="I174"/>
  <c r="I162"/>
  <c r="I157"/>
  <c r="I153"/>
  <c r="I149"/>
  <c r="I145"/>
  <c r="I141"/>
  <c r="I137"/>
  <c r="I133"/>
  <c r="I129"/>
  <c r="I125"/>
  <c r="I120"/>
  <c r="I116"/>
  <c r="I111"/>
  <c r="I106"/>
  <c r="I102"/>
  <c r="I97"/>
  <c r="I93"/>
  <c r="I87"/>
  <c r="I82"/>
  <c r="I78"/>
  <c r="I74"/>
  <c r="I70"/>
  <c r="I66"/>
  <c r="I62"/>
  <c r="I58"/>
  <c r="I54"/>
  <c r="I50"/>
  <c r="I46"/>
  <c r="I42"/>
  <c r="I37"/>
  <c r="I33"/>
  <c r="I29"/>
  <c r="I25"/>
  <c r="I21"/>
  <c r="I17"/>
  <c r="I163"/>
  <c r="I154"/>
  <c r="I146"/>
  <c r="I138"/>
  <c r="I126"/>
  <c r="I117"/>
  <c r="I108"/>
  <c r="I98"/>
  <c r="I88"/>
  <c r="I79"/>
  <c r="I71"/>
  <c r="I63"/>
  <c r="I55"/>
  <c r="I47"/>
  <c r="I38"/>
  <c r="I30"/>
  <c r="I22"/>
  <c r="I181"/>
  <c r="I166"/>
  <c r="I107"/>
  <c r="I84"/>
  <c r="I182"/>
  <c r="I169"/>
  <c r="I112"/>
  <c r="K112" s="1"/>
  <c r="M112" s="1"/>
  <c r="I90"/>
  <c r="I165"/>
  <c r="I41"/>
  <c r="I185"/>
  <c r="I170"/>
  <c r="I124"/>
  <c r="K124" s="1"/>
  <c r="M124" s="1"/>
  <c r="I92"/>
  <c r="I173"/>
  <c r="I100"/>
  <c r="I177"/>
  <c r="K177" s="1"/>
  <c r="M177" s="1"/>
  <c r="L85"/>
  <c r="H90" i="9"/>
  <c r="L42" i="13"/>
  <c r="L45"/>
  <c r="L44"/>
  <c r="L88"/>
  <c r="H89" i="9"/>
  <c r="H91"/>
  <c r="H100"/>
  <c r="H108" s="1"/>
  <c r="H104"/>
  <c r="H104" i="11"/>
  <c r="H99" i="12"/>
  <c r="H107" s="1"/>
  <c r="H90"/>
  <c r="H89"/>
  <c r="H103"/>
  <c r="H88"/>
  <c r="H104" i="6"/>
  <c r="H90" i="11"/>
  <c r="H100"/>
  <c r="H108" s="1"/>
  <c r="H89"/>
  <c r="H91"/>
  <c r="H90" i="6"/>
  <c r="H89"/>
  <c r="H91"/>
  <c r="H100"/>
  <c r="H108" s="1"/>
  <c r="I188" i="13" l="1"/>
  <c r="K180"/>
  <c r="M180" s="1"/>
  <c r="K179"/>
  <c r="M179" s="1"/>
  <c r="K24"/>
  <c r="M24" s="1"/>
  <c r="K162"/>
  <c r="M162" s="1"/>
  <c r="K41"/>
  <c r="M41" s="1"/>
  <c r="K165"/>
  <c r="M165" s="1"/>
  <c r="K161"/>
  <c r="M161" s="1"/>
  <c r="K100"/>
  <c r="M100" s="1"/>
  <c r="K107"/>
  <c r="M107" s="1"/>
  <c r="K84"/>
  <c r="M84" s="1"/>
  <c r="K166"/>
  <c r="M166" s="1"/>
  <c r="K186"/>
  <c r="M186" s="1"/>
  <c r="K171"/>
  <c r="M171" s="1"/>
  <c r="K184"/>
  <c r="M184" s="1"/>
  <c r="K183"/>
  <c r="M183" s="1"/>
  <c r="K170"/>
  <c r="M170" s="1"/>
  <c r="K17"/>
  <c r="M17" s="1"/>
  <c r="K173"/>
  <c r="M173" s="1"/>
  <c r="L46"/>
  <c r="L48"/>
  <c r="L49"/>
  <c r="L98"/>
  <c r="L175"/>
  <c r="L174"/>
  <c r="K185"/>
  <c r="M185" s="1"/>
  <c r="K18"/>
  <c r="M18" s="1"/>
  <c r="K22"/>
  <c r="M22" s="1"/>
  <c r="K16"/>
  <c r="K163" l="1"/>
  <c r="M163" s="1"/>
  <c r="K169"/>
  <c r="M169" s="1"/>
  <c r="K90"/>
  <c r="M90" s="1"/>
  <c r="K92"/>
  <c r="M92" s="1"/>
  <c r="K50"/>
  <c r="M50" s="1"/>
  <c r="L53"/>
  <c r="L56"/>
  <c r="L55"/>
  <c r="L54"/>
  <c r="L106"/>
  <c r="K30"/>
  <c r="M30" s="1"/>
  <c r="K157"/>
  <c r="M157" s="1"/>
  <c r="K152"/>
  <c r="M152" s="1"/>
  <c r="K51"/>
  <c r="M51" s="1"/>
  <c r="M16"/>
  <c r="K19"/>
  <c r="M19" s="1"/>
  <c r="K164" l="1"/>
  <c r="M164" s="1"/>
  <c r="K167"/>
  <c r="M167" s="1"/>
  <c r="K172"/>
  <c r="M172" s="1"/>
  <c r="L57"/>
  <c r="L58"/>
  <c r="L61"/>
  <c r="L60"/>
  <c r="L110"/>
  <c r="K37"/>
  <c r="M37" s="1"/>
  <c r="K59"/>
  <c r="M59" s="1"/>
  <c r="K20"/>
  <c r="M20" s="1"/>
  <c r="K182" l="1"/>
  <c r="M182" s="1"/>
  <c r="K181"/>
  <c r="M181" s="1"/>
  <c r="L62"/>
  <c r="L68"/>
  <c r="L65"/>
  <c r="L67"/>
  <c r="L66"/>
  <c r="L117"/>
  <c r="K52"/>
  <c r="M52" s="1"/>
  <c r="K75"/>
  <c r="M75" s="1"/>
  <c r="K23"/>
  <c r="M23" s="1"/>
  <c r="K25"/>
  <c r="M25" s="1"/>
  <c r="K26"/>
  <c r="M26" s="1"/>
  <c r="K21"/>
  <c r="K43" l="1"/>
  <c r="M43" s="1"/>
  <c r="L69"/>
  <c r="L70"/>
  <c r="L74"/>
  <c r="L71"/>
  <c r="L72"/>
  <c r="L73"/>
  <c r="L120"/>
  <c r="K63"/>
  <c r="M63" s="1"/>
  <c r="K76"/>
  <c r="M76" s="1"/>
  <c r="K34"/>
  <c r="M34" s="1"/>
  <c r="K33"/>
  <c r="M33" s="1"/>
  <c r="K32"/>
  <c r="M32" s="1"/>
  <c r="K31"/>
  <c r="M31" s="1"/>
  <c r="K27"/>
  <c r="M27" s="1"/>
  <c r="K35"/>
  <c r="M35" s="1"/>
  <c r="K29"/>
  <c r="M29" s="1"/>
  <c r="K28"/>
  <c r="M28" s="1"/>
  <c r="M21"/>
  <c r="K47" l="1"/>
  <c r="M47" s="1"/>
  <c r="L77"/>
  <c r="L78"/>
  <c r="L140"/>
  <c r="K79"/>
  <c r="M79" s="1"/>
  <c r="K81"/>
  <c r="M81" s="1"/>
  <c r="K38"/>
  <c r="M38" s="1"/>
  <c r="K39"/>
  <c r="M39" s="1"/>
  <c r="K36"/>
  <c r="M36" s="1"/>
  <c r="K64" l="1"/>
  <c r="M64" s="1"/>
  <c r="L80"/>
  <c r="L82"/>
  <c r="L141"/>
  <c r="K85"/>
  <c r="M85" s="1"/>
  <c r="K87"/>
  <c r="M87" s="1"/>
  <c r="K40"/>
  <c r="M40" s="1"/>
  <c r="L83" l="1"/>
  <c r="L145"/>
  <c r="K88"/>
  <c r="M88" s="1"/>
  <c r="K44"/>
  <c r="M44" s="1"/>
  <c r="K45"/>
  <c r="M45" s="1"/>
  <c r="K42"/>
  <c r="M42" s="1"/>
  <c r="L89" l="1"/>
  <c r="L86"/>
  <c r="L154"/>
  <c r="L153"/>
  <c r="L148"/>
  <c r="K175"/>
  <c r="K174"/>
  <c r="M174" s="1"/>
  <c r="K98"/>
  <c r="M98" s="1"/>
  <c r="K48"/>
  <c r="M48" s="1"/>
  <c r="K46"/>
  <c r="M46" s="1"/>
  <c r="M175" l="1"/>
  <c r="L91"/>
  <c r="K106"/>
  <c r="M106" s="1"/>
  <c r="K53"/>
  <c r="M53" s="1"/>
  <c r="K54"/>
  <c r="M54" s="1"/>
  <c r="K56"/>
  <c r="M56" s="1"/>
  <c r="K55"/>
  <c r="M55" s="1"/>
  <c r="K49"/>
  <c r="M49" s="1"/>
  <c r="L93" l="1"/>
  <c r="L95"/>
  <c r="L94"/>
  <c r="K110"/>
  <c r="M110" s="1"/>
  <c r="K61"/>
  <c r="M61" s="1"/>
  <c r="K58"/>
  <c r="M58" s="1"/>
  <c r="K60"/>
  <c r="M60" s="1"/>
  <c r="K57"/>
  <c r="M57" s="1"/>
  <c r="L96" l="1"/>
  <c r="K117"/>
  <c r="M117" s="1"/>
  <c r="K65"/>
  <c r="M65" s="1"/>
  <c r="K68"/>
  <c r="M68" s="1"/>
  <c r="K66"/>
  <c r="M66" s="1"/>
  <c r="K67"/>
  <c r="M67" s="1"/>
  <c r="K62"/>
  <c r="M62" s="1"/>
  <c r="L97" l="1"/>
  <c r="K120"/>
  <c r="M120" s="1"/>
  <c r="K71"/>
  <c r="M71" s="1"/>
  <c r="K70"/>
  <c r="M70" s="1"/>
  <c r="K72"/>
  <c r="M72" s="1"/>
  <c r="K73"/>
  <c r="M73" s="1"/>
  <c r="K69"/>
  <c r="M69" s="1"/>
  <c r="L99" l="1"/>
  <c r="L104"/>
  <c r="L103"/>
  <c r="L102"/>
  <c r="K140"/>
  <c r="M140" s="1"/>
  <c r="K77"/>
  <c r="M77" s="1"/>
  <c r="K78"/>
  <c r="M78" s="1"/>
  <c r="K74"/>
  <c r="M74" s="1"/>
  <c r="L101" l="1"/>
  <c r="K141"/>
  <c r="M141" s="1"/>
  <c r="K82"/>
  <c r="M82" s="1"/>
  <c r="K80"/>
  <c r="M80" s="1"/>
  <c r="L105" l="1"/>
  <c r="K145"/>
  <c r="M145" s="1"/>
  <c r="K83"/>
  <c r="M83" s="1"/>
  <c r="L108" l="1"/>
  <c r="L113"/>
  <c r="L109"/>
  <c r="L114"/>
  <c r="L115"/>
  <c r="K154"/>
  <c r="M154" s="1"/>
  <c r="K153"/>
  <c r="M153" s="1"/>
  <c r="K148"/>
  <c r="M148" s="1"/>
  <c r="K86"/>
  <c r="M86" s="1"/>
  <c r="L111" l="1"/>
  <c r="L118"/>
  <c r="L116"/>
  <c r="K89"/>
  <c r="M89" s="1"/>
  <c r="L119" l="1"/>
  <c r="L122"/>
  <c r="L121"/>
  <c r="K94"/>
  <c r="M94" s="1"/>
  <c r="K93"/>
  <c r="M93" s="1"/>
  <c r="K91"/>
  <c r="M91" s="1"/>
  <c r="L123" l="1"/>
  <c r="K95"/>
  <c r="M95" s="1"/>
  <c r="L127" l="1"/>
  <c r="L131"/>
  <c r="L130"/>
  <c r="L125"/>
  <c r="L129"/>
  <c r="L126"/>
  <c r="L128"/>
  <c r="K96"/>
  <c r="M96" s="1"/>
  <c r="L138" l="1"/>
  <c r="L137"/>
  <c r="L136"/>
  <c r="L132"/>
  <c r="L135"/>
  <c r="K97"/>
  <c r="M97" s="1"/>
  <c r="L142" l="1"/>
  <c r="L139"/>
  <c r="L143"/>
  <c r="L133"/>
  <c r="L134"/>
  <c r="K104"/>
  <c r="M104" s="1"/>
  <c r="K102"/>
  <c r="M102" s="1"/>
  <c r="K103"/>
  <c r="M103" s="1"/>
  <c r="K99"/>
  <c r="M99" s="1"/>
  <c r="J189" l="1"/>
  <c r="L144"/>
  <c r="L146"/>
  <c r="K101"/>
  <c r="M101" s="1"/>
  <c r="L149" l="1"/>
  <c r="L147"/>
  <c r="L150"/>
  <c r="K105"/>
  <c r="M105" s="1"/>
  <c r="L155" l="1"/>
  <c r="L151"/>
  <c r="K114"/>
  <c r="M114" s="1"/>
  <c r="K113"/>
  <c r="M113" s="1"/>
  <c r="K115"/>
  <c r="M115" s="1"/>
  <c r="K109"/>
  <c r="M109" s="1"/>
  <c r="K111"/>
  <c r="M111" s="1"/>
  <c r="K108"/>
  <c r="M108" s="1"/>
  <c r="L156" l="1"/>
  <c r="H189"/>
  <c r="K118"/>
  <c r="M118" s="1"/>
  <c r="K116"/>
  <c r="M116" s="1"/>
  <c r="L188" l="1"/>
  <c r="L189" s="1"/>
  <c r="G189"/>
  <c r="K121"/>
  <c r="M121" s="1"/>
  <c r="K122"/>
  <c r="M122" s="1"/>
  <c r="K119"/>
  <c r="M119" s="1"/>
  <c r="K123" l="1"/>
  <c r="M123" s="1"/>
  <c r="K128" l="1"/>
  <c r="M128" s="1"/>
  <c r="K127"/>
  <c r="M127" s="1"/>
  <c r="K131"/>
  <c r="M131" s="1"/>
  <c r="K130"/>
  <c r="M130" s="1"/>
  <c r="K126"/>
  <c r="M126" s="1"/>
  <c r="K129"/>
  <c r="M129" s="1"/>
  <c r="K125"/>
  <c r="M125" s="1"/>
  <c r="K136" l="1"/>
  <c r="M136" s="1"/>
  <c r="K135"/>
  <c r="M135" s="1"/>
  <c r="K138"/>
  <c r="M138" s="1"/>
  <c r="K137"/>
  <c r="M137" s="1"/>
  <c r="K132"/>
  <c r="M132" s="1"/>
  <c r="K134" l="1"/>
  <c r="M134" s="1"/>
  <c r="K133"/>
  <c r="M133" s="1"/>
  <c r="K143"/>
  <c r="M143" s="1"/>
  <c r="K142"/>
  <c r="M142" s="1"/>
  <c r="K139"/>
  <c r="M139" s="1"/>
  <c r="K146" l="1"/>
  <c r="M146" s="1"/>
  <c r="K144"/>
  <c r="M144" s="1"/>
  <c r="F189"/>
  <c r="K149" l="1"/>
  <c r="M149" s="1"/>
  <c r="K150"/>
  <c r="M150" s="1"/>
  <c r="K147"/>
  <c r="M147" s="1"/>
  <c r="K155" l="1"/>
  <c r="M155" s="1"/>
  <c r="K151"/>
  <c r="M151" s="1"/>
  <c r="I189" l="1"/>
  <c r="K156"/>
  <c r="K188" s="1"/>
  <c r="K189" l="1"/>
  <c r="M156"/>
  <c r="M188" l="1"/>
  <c r="M189" s="1"/>
  <c r="L192" s="1"/>
</calcChain>
</file>

<file path=xl/comments1.xml><?xml version="1.0" encoding="utf-8"?>
<comments xmlns="http://schemas.openxmlformats.org/spreadsheetml/2006/main">
  <authors>
    <author>xpadmin</author>
  </authors>
  <commentList>
    <comment ref="E152" authorId="0">
      <text>
        <r>
          <rPr>
            <b/>
            <sz val="9"/>
            <color indexed="81"/>
            <rFont val="Tahoma"/>
            <family val="2"/>
          </rPr>
          <t>xpadmin:</t>
        </r>
        <r>
          <rPr>
            <sz val="9"/>
            <color indexed="81"/>
            <rFont val="Tahoma"/>
            <family val="2"/>
          </rPr>
          <t xml:space="preserve">
Ver covenção que trata dessa cidade</t>
        </r>
      </text>
    </comment>
  </commentList>
</comments>
</file>

<file path=xl/comments2.xml><?xml version="1.0" encoding="utf-8"?>
<comments xmlns="http://schemas.openxmlformats.org/spreadsheetml/2006/main">
  <authors>
    <author>xpadmin</author>
  </authors>
  <commentList>
    <comment ref="E12" authorId="0">
      <text>
        <r>
          <rPr>
            <b/>
            <sz val="9"/>
            <color indexed="81"/>
            <rFont val="Tahoma"/>
            <family val="2"/>
          </rPr>
          <t>OBS.:</t>
        </r>
        <r>
          <rPr>
            <sz val="9"/>
            <color indexed="81"/>
            <rFont val="Tahoma"/>
            <family val="2"/>
          </rPr>
          <t xml:space="preserve">
Cálculo:
rádios..........20
Detector....151
8 pilhas por equipamento por ano.
Total.....1368 pilhas/ano</t>
        </r>
      </text>
    </comment>
  </commentList>
</comments>
</file>

<file path=xl/sharedStrings.xml><?xml version="1.0" encoding="utf-8"?>
<sst xmlns="http://schemas.openxmlformats.org/spreadsheetml/2006/main" count="1783" uniqueCount="450">
  <si>
    <t>TOTAL DOS MONTANTES A + B + C + D</t>
  </si>
  <si>
    <t>TOTAL DOS MONTANTES C + D2</t>
  </si>
  <si>
    <t>TOTAL DOS MONTANTES A + B + D1</t>
  </si>
  <si>
    <t>TOTAIS</t>
  </si>
  <si>
    <t>VALOR DO MONTANTE D</t>
  </si>
  <si>
    <t>Total</t>
  </si>
  <si>
    <t>ISS</t>
  </si>
  <si>
    <t>PIS</t>
  </si>
  <si>
    <t>COFINS</t>
  </si>
  <si>
    <t>Total (R$)</t>
  </si>
  <si>
    <t>Percentual</t>
  </si>
  <si>
    <t>MONTANTE D2 - Tributos sobre Montante C</t>
  </si>
  <si>
    <t>I</t>
  </si>
  <si>
    <t>MONTANTE D1 - Tributos sobre Montante A + B</t>
  </si>
  <si>
    <t>MONTANTE D</t>
  </si>
  <si>
    <t>VALOR DO MONTANTE C</t>
  </si>
  <si>
    <t>Auxílio Alimentação</t>
  </si>
  <si>
    <t>Vale Transporte</t>
  </si>
  <si>
    <t>Valor</t>
  </si>
  <si>
    <t>Benefícios diários</t>
  </si>
  <si>
    <t>MONTANTE C</t>
  </si>
  <si>
    <t>VALOR DO MONTANTE B</t>
  </si>
  <si>
    <t>Lucro</t>
  </si>
  <si>
    <t>Despesas Administrativas</t>
  </si>
  <si>
    <t>%</t>
  </si>
  <si>
    <t>Insumos diversos, custos indiretos e lucro</t>
  </si>
  <si>
    <t>MONTANTE B</t>
  </si>
  <si>
    <t>VALOR DO MONTANTE A</t>
  </si>
  <si>
    <t>Auxílio-Funeral</t>
  </si>
  <si>
    <t>Seguro de vida em grupo</t>
  </si>
  <si>
    <t>Demais custos relativos à Norma Coletiva ou Disposições Legais</t>
  </si>
  <si>
    <t>VI</t>
  </si>
  <si>
    <t>Incidência dos encargos previstos no grupo II</t>
  </si>
  <si>
    <t>Ausência por doença</t>
  </si>
  <si>
    <t>Afastamento Maternidade</t>
  </si>
  <si>
    <t>Ausência por acidente de trabalho</t>
  </si>
  <si>
    <t>Licença-Paternidade</t>
  </si>
  <si>
    <t>Ausências Legais</t>
  </si>
  <si>
    <t>Custo de reposição do profissional ausente</t>
  </si>
  <si>
    <t>V</t>
  </si>
  <si>
    <t>Incidência dos encargos previstos no grupo II sobre o Aviso Prévio Trabalhado</t>
  </si>
  <si>
    <t>Aviso Prévio Trabalhado</t>
  </si>
  <si>
    <t>Incidência do FGTS sobre o Aviso Prévio Indenizado</t>
  </si>
  <si>
    <t>Aviso Prévio Indenizado</t>
  </si>
  <si>
    <t>Provisão para rescisão</t>
  </si>
  <si>
    <t>IV</t>
  </si>
  <si>
    <t>Adicional de Férias</t>
  </si>
  <si>
    <t>13º Salário</t>
  </si>
  <si>
    <t>13º Salário e Adicional de Férias</t>
  </si>
  <si>
    <t>III</t>
  </si>
  <si>
    <t>SEBRAE</t>
  </si>
  <si>
    <t>FAP =</t>
  </si>
  <si>
    <t>RAT =</t>
  </si>
  <si>
    <t>RAT x FAP</t>
  </si>
  <si>
    <t>FGTS</t>
  </si>
  <si>
    <t>Salário Educação</t>
  </si>
  <si>
    <t>INCRA</t>
  </si>
  <si>
    <t>SENAI/SENAC</t>
  </si>
  <si>
    <t>SESI/SESC</t>
  </si>
  <si>
    <t>INSS</t>
  </si>
  <si>
    <t>Encargos Sociais</t>
  </si>
  <si>
    <t>II</t>
  </si>
  <si>
    <t>Repouso Semanal Remunerado</t>
  </si>
  <si>
    <t>Adicional para Troca de Uniforme</t>
  </si>
  <si>
    <t>Adicional de Periculosidade</t>
  </si>
  <si>
    <t>Salário</t>
  </si>
  <si>
    <t>Remuneração</t>
  </si>
  <si>
    <t>MONTANTE A</t>
  </si>
  <si>
    <t>Salário Normativo da Categoria Profissional:</t>
  </si>
  <si>
    <t xml:space="preserve">CCT: </t>
  </si>
  <si>
    <t>Escala e nº de funcionários: 5 x 2 - 1 colaborador</t>
  </si>
  <si>
    <t xml:space="preserve">Local: </t>
  </si>
  <si>
    <t>PROCURADORIA-GERAL DE JUSTIÇA - MINISTÉRIO PÚBLICO DO ESTADO DO RIO GRANDE DO SUL</t>
  </si>
  <si>
    <t>Adicional de Hora Noturna Reduzida</t>
  </si>
  <si>
    <t>Adicional Noturno</t>
  </si>
  <si>
    <t>Escala e nº de funcionários: 12 x 36 - 4 colaboradores</t>
  </si>
  <si>
    <t>Escala e nº de funcionários: 12 x 36 - 2 colaboradores</t>
  </si>
  <si>
    <t>Escala e nº de funcionários: 5 x 2 - 2 colaboradores</t>
  </si>
  <si>
    <t>Intervalo Intrajornada (com acréscimo 50% e incidência de CP)</t>
  </si>
  <si>
    <t>Intervalo Intrajornada (com acréscimo 50% e incidência apenas de CP)</t>
  </si>
  <si>
    <t>Multa do FGTS sobre os Avisos API e APT</t>
  </si>
  <si>
    <t>Local do Posto</t>
  </si>
  <si>
    <t>Tipo de posto</t>
  </si>
  <si>
    <t xml:space="preserve">Montante A </t>
  </si>
  <si>
    <t>Montante B</t>
  </si>
  <si>
    <t>Montante C</t>
  </si>
  <si>
    <t>Montante D1 (incide sobre A e B)</t>
  </si>
  <si>
    <t>Montante D2 (incide sobre C)</t>
  </si>
  <si>
    <t xml:space="preserve">Agudo </t>
  </si>
  <si>
    <t>Arroio Grande</t>
  </si>
  <si>
    <t>Arvorezinha</t>
  </si>
  <si>
    <t xml:space="preserve">Bom Jesus </t>
  </si>
  <si>
    <t xml:space="preserve">Butiá </t>
  </si>
  <si>
    <t xml:space="preserve">Caçapava do Sul </t>
  </si>
  <si>
    <t>Cacequi</t>
  </si>
  <si>
    <t xml:space="preserve">Cachoeira do Sul </t>
  </si>
  <si>
    <t>Camaquã</t>
  </si>
  <si>
    <t>Campo Bom</t>
  </si>
  <si>
    <t xml:space="preserve">Campo Novo </t>
  </si>
  <si>
    <t xml:space="preserve">Candelária </t>
  </si>
  <si>
    <t xml:space="preserve">Canela </t>
  </si>
  <si>
    <t>Canguçu</t>
  </si>
  <si>
    <t>Canoas</t>
  </si>
  <si>
    <t>Carazinho</t>
  </si>
  <si>
    <t>Casca</t>
  </si>
  <si>
    <t>Cerro Largo</t>
  </si>
  <si>
    <t>Charqueadas</t>
  </si>
  <si>
    <t xml:space="preserve">Coronel Bicaco </t>
  </si>
  <si>
    <t>Crissiumal</t>
  </si>
  <si>
    <t xml:space="preserve">Cruz Alta </t>
  </si>
  <si>
    <t>Dom Pedrito</t>
  </si>
  <si>
    <t xml:space="preserve">Eldorado do Sul </t>
  </si>
  <si>
    <t>Erechim</t>
  </si>
  <si>
    <t xml:space="preserve">Espumoso </t>
  </si>
  <si>
    <t xml:space="preserve">Estância Velha </t>
  </si>
  <si>
    <t>Esteio</t>
  </si>
  <si>
    <t>Estrela</t>
  </si>
  <si>
    <t>Farroupilha</t>
  </si>
  <si>
    <t>Faxinal do Soturno</t>
  </si>
  <si>
    <t>Gaurama</t>
  </si>
  <si>
    <t>General Câmara</t>
  </si>
  <si>
    <t>Getúlio Vargas (fórum)</t>
  </si>
  <si>
    <t>Gravataí - Posto 1</t>
  </si>
  <si>
    <t>Herval</t>
  </si>
  <si>
    <t>Horizontina</t>
  </si>
  <si>
    <t>Ibirubá</t>
  </si>
  <si>
    <t>Igrejinha</t>
  </si>
  <si>
    <t>Itaqui</t>
  </si>
  <si>
    <t>Jaguarão</t>
  </si>
  <si>
    <t>Jaguari</t>
  </si>
  <si>
    <t xml:space="preserve">Júlio de Castilhos </t>
  </si>
  <si>
    <t>Lavras do Sul</t>
  </si>
  <si>
    <t>Marau</t>
  </si>
  <si>
    <t>Mostardas</t>
  </si>
  <si>
    <t>Nonoai</t>
  </si>
  <si>
    <t xml:space="preserve">Nova Prata </t>
  </si>
  <si>
    <t xml:space="preserve">Novo Hamburgo </t>
  </si>
  <si>
    <t xml:space="preserve">Palmares do Sul </t>
  </si>
  <si>
    <t>Parobé</t>
  </si>
  <si>
    <t>Pedro Osório</t>
  </si>
  <si>
    <t xml:space="preserve">Pinheiro Machado </t>
  </si>
  <si>
    <t>Piratini</t>
  </si>
  <si>
    <t xml:space="preserve">Planalto </t>
  </si>
  <si>
    <r>
      <t xml:space="preserve">POA Ciaca - Posto 1 </t>
    </r>
    <r>
      <rPr>
        <b/>
        <sz val="10"/>
        <color rgb="FFFF0000"/>
        <rFont val="Arial"/>
        <family val="2"/>
      </rPr>
      <t>(LÍDER)</t>
    </r>
  </si>
  <si>
    <t>POA Ciaca - Posto 2</t>
  </si>
  <si>
    <t xml:space="preserve">POA Ciaca - Posto 3 </t>
  </si>
  <si>
    <t>POA Ciaca - Posto 4</t>
  </si>
  <si>
    <t>POA Ciaca - Posto 5</t>
  </si>
  <si>
    <t xml:space="preserve">Portão </t>
  </si>
  <si>
    <t>Porto Xavier</t>
  </si>
  <si>
    <t xml:space="preserve">Restinga Seca </t>
  </si>
  <si>
    <t xml:space="preserve">Rio Pardo </t>
  </si>
  <si>
    <t>Rodeio Bonito</t>
  </si>
  <si>
    <t xml:space="preserve">Rosário do Sul </t>
  </si>
  <si>
    <t>Salto do Jacuí</t>
  </si>
  <si>
    <t xml:space="preserve">Sananduva </t>
  </si>
  <si>
    <t xml:space="preserve">Santa Vitória do Palmar </t>
  </si>
  <si>
    <t>Santo Cristo</t>
  </si>
  <si>
    <t xml:space="preserve">São Francisco de Assis </t>
  </si>
  <si>
    <t xml:space="preserve">São Francisco de Paula </t>
  </si>
  <si>
    <t>São Jerônimo</t>
  </si>
  <si>
    <t xml:space="preserve">São José do Norte </t>
  </si>
  <si>
    <t xml:space="preserve">São José do Ouro </t>
  </si>
  <si>
    <t xml:space="preserve">São Lourenço do Sul </t>
  </si>
  <si>
    <t xml:space="preserve">São Marcos </t>
  </si>
  <si>
    <t xml:space="preserve">São Pedro do Sul </t>
  </si>
  <si>
    <t xml:space="preserve">São Sebastião do Caí </t>
  </si>
  <si>
    <t xml:space="preserve">São Sepé </t>
  </si>
  <si>
    <t xml:space="preserve">São Valentim  </t>
  </si>
  <si>
    <t xml:space="preserve">São Vicente do Sul </t>
  </si>
  <si>
    <t xml:space="preserve">Sapucaia do Sul </t>
  </si>
  <si>
    <t xml:space="preserve">Sarandi </t>
  </si>
  <si>
    <t xml:space="preserve">Seberi </t>
  </si>
  <si>
    <t xml:space="preserve">Sobradinho </t>
  </si>
  <si>
    <t xml:space="preserve">Soledade </t>
  </si>
  <si>
    <t>Tapera</t>
  </si>
  <si>
    <t>Taquari</t>
  </si>
  <si>
    <t xml:space="preserve">Tenente Portela </t>
  </si>
  <si>
    <t>Teutônia</t>
  </si>
  <si>
    <t xml:space="preserve">Três de Maio </t>
  </si>
  <si>
    <t xml:space="preserve">Triunfo </t>
  </si>
  <si>
    <t xml:space="preserve">Tucunduva </t>
  </si>
  <si>
    <t>Tupanciretã</t>
  </si>
  <si>
    <t xml:space="preserve">Vacaria </t>
  </si>
  <si>
    <t xml:space="preserve">Vera Cruz </t>
  </si>
  <si>
    <t xml:space="preserve">Veranópolis </t>
  </si>
  <si>
    <t>item</t>
  </si>
  <si>
    <t xml:space="preserve">Alegrete </t>
  </si>
  <si>
    <t xml:space="preserve">Alvorada </t>
  </si>
  <si>
    <t xml:space="preserve">Bagé </t>
  </si>
  <si>
    <t>Cachoeirinha</t>
  </si>
  <si>
    <t>Encantado</t>
  </si>
  <si>
    <t>Encruzilhada do Sul</t>
  </si>
  <si>
    <t>Frederico Westphalen</t>
  </si>
  <si>
    <t xml:space="preserve">Lagoa Vermelha </t>
  </si>
  <si>
    <t>Lajeado</t>
  </si>
  <si>
    <t>Não-me-Toque</t>
  </si>
  <si>
    <t xml:space="preserve">Palmeira das Missões </t>
  </si>
  <si>
    <t xml:space="preserve">Panambi </t>
  </si>
  <si>
    <t>POA Regional Partenon</t>
  </si>
  <si>
    <t>POA Regional Tristeza</t>
  </si>
  <si>
    <t>POA Sede Institucional - Posto 6</t>
  </si>
  <si>
    <t xml:space="preserve">Quaraí </t>
  </si>
  <si>
    <t xml:space="preserve">Santa Cruz do Sul </t>
  </si>
  <si>
    <t xml:space="preserve">Santa Maria </t>
  </si>
  <si>
    <t xml:space="preserve">Santana do Livramento </t>
  </si>
  <si>
    <t>São Borja</t>
  </si>
  <si>
    <t xml:space="preserve">São Gabriel </t>
  </si>
  <si>
    <t>Tapes</t>
  </si>
  <si>
    <t>Taquara</t>
  </si>
  <si>
    <t>Torres</t>
  </si>
  <si>
    <t xml:space="preserve">Três Passos </t>
  </si>
  <si>
    <t>Uruguaiana</t>
  </si>
  <si>
    <t xml:space="preserve">Venâncio Aires </t>
  </si>
  <si>
    <t xml:space="preserve">Gramado </t>
  </si>
  <si>
    <t xml:space="preserve">Osório </t>
  </si>
  <si>
    <t xml:space="preserve">POA Sede Adm - Posto 2 </t>
  </si>
  <si>
    <t xml:space="preserve">Viamão </t>
  </si>
  <si>
    <t>Passo Fundo</t>
  </si>
  <si>
    <t xml:space="preserve">Pelotas </t>
  </si>
  <si>
    <t xml:space="preserve">POA Ciaca - Posto 6 </t>
  </si>
  <si>
    <t xml:space="preserve">POA Ciaca - Posto 7 </t>
  </si>
  <si>
    <t xml:space="preserve">POA Memorial </t>
  </si>
  <si>
    <t xml:space="preserve">POA Sede Institucional - Posto 3 </t>
  </si>
  <si>
    <t xml:space="preserve">POA Sede Institucional - Posto 4 </t>
  </si>
  <si>
    <t xml:space="preserve">Santo Ângelo </t>
  </si>
  <si>
    <t>Convenção coletiva</t>
  </si>
  <si>
    <t>RS0837/2025</t>
  </si>
  <si>
    <t>RS0708/2025</t>
  </si>
  <si>
    <t>RS0594/2025</t>
  </si>
  <si>
    <t>RS853/2025</t>
  </si>
  <si>
    <t>RS0679/2025</t>
  </si>
  <si>
    <t>RS748/2025</t>
  </si>
  <si>
    <t>RS813/2025</t>
  </si>
  <si>
    <t>RS1064/2025</t>
  </si>
  <si>
    <t>RS2241/2025</t>
  </si>
  <si>
    <t>RS0691/2025</t>
  </si>
  <si>
    <t>RS0911/2025</t>
  </si>
  <si>
    <t>RS0665/2025</t>
  </si>
  <si>
    <t>RS0966/2025</t>
  </si>
  <si>
    <t>RS1063/2025</t>
  </si>
  <si>
    <t>constantina</t>
  </si>
  <si>
    <t>adcional de LIDER</t>
  </si>
  <si>
    <t>TOTAL</t>
  </si>
  <si>
    <t>CAMISA MANGA LONGA</t>
  </si>
  <si>
    <t>CAMISA MANGA CURTA</t>
  </si>
  <si>
    <t>GRAVATA</t>
  </si>
  <si>
    <t>QUEPE</t>
  </si>
  <si>
    <t>JAQUETA FRIO</t>
  </si>
  <si>
    <t>CASSETETE</t>
  </si>
  <si>
    <t>MUNIÇÃO</t>
  </si>
  <si>
    <t>COFRE</t>
  </si>
  <si>
    <t>BOTA PARA CHUVA</t>
  </si>
  <si>
    <t>CAPA DE CHUVA</t>
  </si>
  <si>
    <t>LANTERNA LED</t>
  </si>
  <si>
    <t>ARMAMENTO CALIBRE 38</t>
  </si>
  <si>
    <t>DETECTOR DE METAIS</t>
  </si>
  <si>
    <t>COLETE BALÍSTICO</t>
  </si>
  <si>
    <t>RS0595/2025 E RS0837/2025</t>
  </si>
  <si>
    <t>RS748/2025 E RS0837/2025</t>
  </si>
  <si>
    <t>MR14412/2025 E RS0837/2025</t>
  </si>
  <si>
    <t>RS2241/2025 E RS0837/2025</t>
  </si>
  <si>
    <t>RÁDIO COMUNICADOR</t>
  </si>
  <si>
    <t>POA SANTANA Posto 2</t>
  </si>
  <si>
    <t>POA SANTANA Posto 3</t>
  </si>
  <si>
    <t>POA SANTANA Posto 4</t>
  </si>
  <si>
    <r>
      <t xml:space="preserve">POA SANTANA posto 1 </t>
    </r>
    <r>
      <rPr>
        <b/>
        <sz val="10"/>
        <color rgb="FFFF0000"/>
        <rFont val="Arial"/>
        <family val="2"/>
      </rPr>
      <t>(LÍDER)</t>
    </r>
  </si>
  <si>
    <t>POA Sede Institucional posto 2</t>
  </si>
  <si>
    <t xml:space="preserve">POA Sede Institucional - Posto 5 </t>
  </si>
  <si>
    <t>POA Sede Institucional - Posto 7</t>
  </si>
  <si>
    <t>POA Unidade de Patrimônio - Posto 1</t>
  </si>
  <si>
    <t>POA Unidade de Patrimônio - Posto 2</t>
  </si>
  <si>
    <t>POA SANTANA - posto 5 (Unidade de Transportes)</t>
  </si>
  <si>
    <r>
      <t xml:space="preserve">POA Sede Institucional - posto 1  </t>
    </r>
    <r>
      <rPr>
        <b/>
        <sz val="10"/>
        <color rgb="FFFF0000"/>
        <rFont val="Arial"/>
        <family val="2"/>
      </rPr>
      <t>(LIDER)</t>
    </r>
  </si>
  <si>
    <t xml:space="preserve">POA CEAF </t>
  </si>
  <si>
    <t>POA Ciaca - posto 8 - (Prom. da Infância e Juventude)</t>
  </si>
  <si>
    <t>MR01412/2025</t>
  </si>
  <si>
    <t>RS01064/2025</t>
  </si>
  <si>
    <t>MR016285/2025</t>
  </si>
  <si>
    <t>Montenegro</t>
  </si>
  <si>
    <t>RS000663/2025</t>
  </si>
  <si>
    <t>RS0663/2025</t>
  </si>
  <si>
    <t>% ou R$</t>
  </si>
  <si>
    <t>Montantes A + B + D1</t>
  </si>
  <si>
    <t>Montantes C + D2</t>
  </si>
  <si>
    <t>Soma dos Montantes A + B + C + D</t>
  </si>
  <si>
    <t xml:space="preserve">Uniformes individuais </t>
  </si>
  <si>
    <t>LIVRO DE OCORRÊNCIAS</t>
  </si>
  <si>
    <t>armado, 08h48min, com 1h de intervalo, diurno, dias úteis (tipo 1)</t>
  </si>
  <si>
    <t>armado, 12h, diurno, de segunda a domingo, inclusive feriados (Tipo 3 )</t>
  </si>
  <si>
    <t>armado, 12h, diurno, dias úteis (Tipo 2)</t>
  </si>
  <si>
    <t>armado, 24h de segunda a domingo, inclusive feriados (tipo 4)</t>
  </si>
  <si>
    <t xml:space="preserve">Arroio do Tigre </t>
  </si>
  <si>
    <t xml:space="preserve">Constantina </t>
  </si>
  <si>
    <t>Sananduva</t>
  </si>
  <si>
    <t>Santo Antônio da Patrulha</t>
  </si>
  <si>
    <t>Santo Augusto</t>
  </si>
  <si>
    <t xml:space="preserve">Santo Antônio das Missões </t>
  </si>
  <si>
    <t xml:space="preserve">Montenegro </t>
  </si>
  <si>
    <t xml:space="preserve">Uruguaiana </t>
  </si>
  <si>
    <t>Ordem</t>
  </si>
  <si>
    <t>Formato do Posto</t>
  </si>
  <si>
    <t>Nº de Vigilantes</t>
  </si>
  <si>
    <t>Arma e munição</t>
  </si>
  <si>
    <t>Cofre</t>
  </si>
  <si>
    <t>Lanterna</t>
  </si>
  <si>
    <t>Celular</t>
  </si>
  <si>
    <t>Rádio + pilhas</t>
  </si>
  <si>
    <t>Detector metal</t>
  </si>
  <si>
    <t>Colete</t>
  </si>
  <si>
    <t>kit chuva</t>
  </si>
  <si>
    <t>Uniforme</t>
  </si>
  <si>
    <t>8h48</t>
  </si>
  <si>
    <t>12h dias úteis</t>
  </si>
  <si>
    <t>12h seg a domingo</t>
  </si>
  <si>
    <t>24h</t>
  </si>
  <si>
    <t>PRÉDIO</t>
  </si>
  <si>
    <t>Posto/Promotoria</t>
  </si>
  <si>
    <t>CEAF</t>
  </si>
  <si>
    <t>PALÁCIO DO MP</t>
  </si>
  <si>
    <t>PJ Regional Partenom</t>
  </si>
  <si>
    <t>PJ Regional Tristeza</t>
  </si>
  <si>
    <t>TOTAL GERAL (interior + capital)</t>
  </si>
  <si>
    <t>Bento Gonçalves</t>
  </si>
  <si>
    <t>Capão da Canoa</t>
  </si>
  <si>
    <t>Caxias do Sul</t>
  </si>
  <si>
    <t>Gravataí</t>
  </si>
  <si>
    <t>Ijuí</t>
  </si>
  <si>
    <t>Rio Grande</t>
  </si>
  <si>
    <t>Santiago</t>
  </si>
  <si>
    <t>São Leopoldo</t>
  </si>
  <si>
    <t>São Luiz Gonzaga</t>
  </si>
  <si>
    <t>Sapiranga</t>
  </si>
  <si>
    <t>Sapucaia do Sul</t>
  </si>
  <si>
    <t xml:space="preserve">Item </t>
  </si>
  <si>
    <t>Equipamentos e materiais</t>
  </si>
  <si>
    <t>RELAÇÃO DE UNIFORMES</t>
  </si>
  <si>
    <t>Descrição</t>
  </si>
  <si>
    <t>Vida útil (meses)</t>
  </si>
  <si>
    <t>Valor Unitário</t>
  </si>
  <si>
    <t>Número de pessoas para o Contrato</t>
  </si>
  <si>
    <t xml:space="preserve">Valor mensal por pessoa </t>
  </si>
  <si>
    <t>CALÇADO</t>
  </si>
  <si>
    <t xml:space="preserve">CALÇA </t>
  </si>
  <si>
    <t>Quantidade Anual para o Contrato</t>
  </si>
  <si>
    <t>APARELHO PARA REGISTRAR PONTO</t>
  </si>
  <si>
    <t>RELAÇÃO DE EQUIPAMENTOS E MATERIAIS</t>
  </si>
  <si>
    <t>CINTO TÁTICO</t>
  </si>
  <si>
    <t>PILHA (RÁDIO E DETECTOR)</t>
  </si>
  <si>
    <t>Substituto na cobertura de férias ( 1/12+1/3 das Férias) (9,075+3,025= 12,10%)</t>
  </si>
  <si>
    <t>Arroio do tigre</t>
  </si>
  <si>
    <t>Barra do Ribeiro</t>
  </si>
  <si>
    <t>Guaíba</t>
  </si>
  <si>
    <t>Santa Rosa</t>
  </si>
  <si>
    <t>Santo Antônio das Missões</t>
  </si>
  <si>
    <t>Tramandaí</t>
  </si>
  <si>
    <r>
      <rPr>
        <b/>
        <sz val="10"/>
        <rFont val="Arial"/>
        <family val="2"/>
      </rPr>
      <t>DESARMADO</t>
    </r>
    <r>
      <rPr>
        <sz val="10"/>
        <rFont val="Arial"/>
        <family val="2"/>
      </rPr>
      <t>, 08h48min, com 1h de intervalo, diurno, dias úteis (tipo 1)</t>
    </r>
  </si>
  <si>
    <r>
      <t xml:space="preserve">POA Sede Adm - Posto 1 - </t>
    </r>
    <r>
      <rPr>
        <b/>
        <sz val="10"/>
        <rFont val="Arial"/>
        <family val="2"/>
      </rPr>
      <t>DESARMADO</t>
    </r>
  </si>
  <si>
    <t>TOTAIS MENSAIS</t>
  </si>
  <si>
    <t>POSTOS INTERIOR</t>
  </si>
  <si>
    <t>UM POR VIGILANTE</t>
  </si>
  <si>
    <t>UM POR POSTO</t>
  </si>
  <si>
    <t>UM POR ENDEREÇO</t>
  </si>
  <si>
    <t>Local do Posto/Promotoria</t>
  </si>
  <si>
    <t>Postos</t>
  </si>
  <si>
    <t>Postos no local</t>
  </si>
  <si>
    <t>Cinto tático</t>
  </si>
  <si>
    <t>Cassetete</t>
  </si>
  <si>
    <t>Livro ocorrência</t>
  </si>
  <si>
    <t>Posto 1</t>
  </si>
  <si>
    <t>8H48</t>
  </si>
  <si>
    <t>Santa Maria</t>
  </si>
  <si>
    <t>subtotais interior</t>
  </si>
  <si>
    <t>*142 PROMOTORIAS/LOCAIS</t>
  </si>
  <si>
    <t>142 Postos = 134x8h48 + 8x24h</t>
  </si>
  <si>
    <t>Postos no local (1 ou 2)</t>
  </si>
  <si>
    <t>POA CEAF</t>
  </si>
  <si>
    <t>CIACA</t>
  </si>
  <si>
    <r>
      <t xml:space="preserve">POA Ciaca - Posto 1 </t>
    </r>
    <r>
      <rPr>
        <b/>
        <sz val="10"/>
        <rFont val="Arial"/>
        <family val="2"/>
      </rPr>
      <t>(LÍDER)</t>
    </r>
  </si>
  <si>
    <t>POA Ciaca - PJ Infância e Juventude</t>
  </si>
  <si>
    <t>SANTANA</t>
  </si>
  <si>
    <r>
      <t xml:space="preserve">POA Santana posto 1 </t>
    </r>
    <r>
      <rPr>
        <b/>
        <sz val="10"/>
        <rFont val="Arial"/>
        <family val="2"/>
      </rPr>
      <t>(LÍDER)</t>
    </r>
  </si>
  <si>
    <t>POA Santana posto 2</t>
  </si>
  <si>
    <t>POA Santana posto 3</t>
  </si>
  <si>
    <t>POA Santana posto 4</t>
  </si>
  <si>
    <t>POA Santana posto 5</t>
  </si>
  <si>
    <t>SEDE ADMINISTRATIVA</t>
  </si>
  <si>
    <t>SEDE INSTITUCIONAL</t>
  </si>
  <si>
    <t>POA Sede Institucional Posto 1 (LÍDER)</t>
  </si>
  <si>
    <t>POA Sede Institucional - Posto 2</t>
  </si>
  <si>
    <t>POA Sede Institucional - Posto 5</t>
  </si>
  <si>
    <t>PATRIMÔNIO</t>
  </si>
  <si>
    <t>POA Unidade de Patrimônio</t>
  </si>
  <si>
    <t>SUBTOTAIS POA</t>
  </si>
  <si>
    <t>total de postos = 170</t>
  </si>
  <si>
    <t>total de endereços = 151</t>
  </si>
  <si>
    <t>TOTAIS ANUAIS</t>
  </si>
  <si>
    <t xml:space="preserve">Adicional para Troca de Uniforme </t>
  </si>
  <si>
    <t>Quantidade de colaboradores</t>
  </si>
  <si>
    <t>PGEA nº 02404.000.044/2024</t>
  </si>
  <si>
    <t/>
  </si>
  <si>
    <t>Vale Transporte (estimativa baseada em 125 colaboradores x 4 dias)</t>
  </si>
  <si>
    <t>Auxílio Alimentação  (estimativa baseada em 125 colaboradores x 4 dias)</t>
  </si>
  <si>
    <t>SERVIÇOS EXTRAORDINÁRIOS ESTIMATIVA (4.400 HORAS)</t>
  </si>
  <si>
    <t>TOTAL ANUAL PARA FINS DE PROVISIONAMENTO</t>
  </si>
  <si>
    <t>Multa do FGTS sobre o Aviso Prévio Trabalhado</t>
  </si>
  <si>
    <t>ESTADO DO RIO GRANDE DO SUL - PROCURADORIA-GERAL DE JUSTIÇA - CNPJ 93.802.833/0001-57</t>
  </si>
  <si>
    <t>PREGÃO ELETRÔNICO Nº 25/2025 -    PGEA nº 02404.000.044/2024</t>
  </si>
  <si>
    <t>ANEXO II - FORMULÁRIO DA PROPOSTA DE PREÇOS</t>
  </si>
  <si>
    <t>Fornecedor:</t>
  </si>
  <si>
    <t>CNPJ:</t>
  </si>
  <si>
    <t>Emdereço:</t>
  </si>
  <si>
    <t>Fone/e-mail:</t>
  </si>
  <si>
    <t xml:space="preserve">Preencha apenas os campos: Fornecedor; CNPJ; Endereço; Fone/Email; Nome da Empresa; Preço Unitário; Representante Legal; Qualificação; Cargo e Pessoa para contato, com indicação dos respectivos telefones, e local e data. </t>
  </si>
  <si>
    <t xml:space="preserve">Os Totais serão calculados automaticamente.                                                                            </t>
  </si>
  <si>
    <t>Não faça modificações na planilha original. A mesma poderá apresentar problemas de leitura, invalidando sua proposta.</t>
  </si>
  <si>
    <t>Objeto: Contratação de serviço especializado de vigilância para prestação de serviços em 170 postos de trabalho, com dedicação exclusiva de mão de obra, de acordo com as especificações do Termo de Referência.</t>
  </si>
  <si>
    <t>DECLARAÇÕES:</t>
  </si>
  <si>
    <t>Declaramos, para os devidos fins e sob as penalidades de lei, que:</t>
  </si>
  <si>
    <t>1) Que o(s) serviço(s) ofertado(s) constante(s) da proposta atende(m) integralmente às especificações e características técnicas mínimas exigidas no Edital e seus Anexos.</t>
  </si>
  <si>
    <t>2) Que o valor proposto contempla todas as despesas ordinárias, diretas e indiretas, necessárias ao integral cumprimento do objeto contratual, incluindo, mas não se limitando a: lucro, tributos, encargos sociais, trabalhistas, previdenciários, fiscais e comerciais, fornecimento de mão de obra especializada, equipamentos, ferramentas, frete, seguro, instalação (quando aplicável), bem como quaisquer outros custos incidentes para a execução do objeto e entrega no local e prazo estabelecidos no Edital e seus Anexos.</t>
  </si>
  <si>
    <t xml:space="preserve">4) Para fins de cumprimento à Resolução n.º 37/2009 do CNMP (com redação dada pela Resolução n.º 172/2017), não possuímos, no nosso quadro societário, cônjuge, companheiro ou parente em linha reta, colateral ou por afinidade, até o terceiro grau, inclusive, de membros ocupantes de cargos de direção ou no exercício de funções administrativas, ou de servidores ocupantes de cargos de direção, chefia e assessoramento, vinculados direta ou indiretamente às unidades situadas na linha hierárquica da área encarregada da licitação/contratação no âmbito do Ministério Público do Estado do Rio Grande do Sul, o que será mantido durante a execução do contrato.       </t>
  </si>
  <si>
    <t>4-A) A presente declaração de parentesco diz respeito ao tanto ao momento atual, quanto ao período em que o procedimento licitatório foi deflagrado: (a) quando os membros e/ou servidores geradores da incompatibilidade estavam no exercício dos respectivos cargos e funções, ou (b) até 06 (seis) meses após a desincompatibilização dos membro e servidores geradores da incompatibilidade.</t>
  </si>
  <si>
    <t xml:space="preserve">5) Para fins de cumprimento do artigo 14, inciso IV, da Lei Federal n.º 14.133/2021, não mantemos, nem manteremos, durante a execução do contrato, direta ou indiretamente, vínculo de natureza técnica, comercial, econômica, financeira, trabalhista ou civil com dirigente do Ministério Público do Estado do Rio Grande do Sul ou com agente público que desempenhe função na presente licitação/contratação ou atue na fiscalização ou na gestão do contrato, ou que deles seja cônjuge, companheiro ou parente em linha reta, colateral ou por afinidade, até o terceiro grau.
</t>
  </si>
  <si>
    <t>6) Sendo enquadrada como microempresa ou empresa de pequeno porte, declaramos que, no ano-calendário de realização da licitação, ainda não celebramos contratos com a Administração Pública, com valores somados maiores que a receita bruta máxima admitida para fins de enquadramento como empresa de pequeno porte.</t>
  </si>
  <si>
    <t>Para o caso de assinatura do contrato, informamos:</t>
  </si>
  <si>
    <t>Nome(s) do(s) sócio(s) majoritário(s):</t>
  </si>
  <si>
    <t>CPF(S) do(s) sócios(s):</t>
  </si>
  <si>
    <t>Pessoa para contato e telefone:</t>
  </si>
  <si>
    <t>Local e Data:</t>
  </si>
  <si>
    <t>__________________________________________________________________________________</t>
  </si>
  <si>
    <t>Representante Legal</t>
  </si>
  <si>
    <r>
      <t>7) Estamos cientes de que a disputa de lances para definir o vencedor dar-se-á pelo VALOR  GLOBAL MENSAL (soma dos Montantes "A" + "B" + "D1"), sem os serviços extraordinários, deste Anexo</t>
    </r>
    <r>
      <rPr>
        <b/>
        <sz val="14"/>
        <rFont val="Arial"/>
        <family val="2"/>
      </rPr>
      <t xml:space="preserve"> (CÉLULA SOMBREADA).</t>
    </r>
  </si>
  <si>
    <t>3) A validade da proposta é de 60 (sessenta) dias.</t>
  </si>
  <si>
    <t>8) A empresa declara que cumprirá a aplicação dos percentuais de reserva de vagas para mulheres vítimas de violência doméstica, em situação de vulnerabilidade econômica,  conforme Leis Federais 11.340/2006 e 14.133/2021, Resolução n.º 264/2023 do Conselho Nacional do MP e Provimento n.º PGJ/RS 58/2025.</t>
  </si>
  <si>
    <t xml:space="preserve">CRITÉRIO DE JULGAMENTO: MENOR PREÇO GLOBAL </t>
  </si>
  <si>
    <t>Pregão Eletrônico n.º 25/2025</t>
  </si>
  <si>
    <t>Pregão Eletrônico nº 25/2025</t>
  </si>
  <si>
    <t xml:space="preserve"> Lider - armado, 08h48min, com 1h de intervalo, diurno, dias úteis (tipo 5)</t>
  </si>
  <si>
    <t>Posto: Armado, 12h, diurno, de segunda a domingo, inclusive feriados (tipo 3)</t>
  </si>
  <si>
    <t>Posto: Armado, 08h48min, com uma hora de intervalo, diurno, dias úteis (tipo 1)</t>
  </si>
  <si>
    <r>
      <t>Posto</t>
    </r>
    <r>
      <rPr>
        <b/>
        <sz val="10"/>
        <rFont val="Arial"/>
        <family val="2"/>
      </rPr>
      <t>: Armado, 24h, de segunda a domingo, inclusive feriados (tipo 4)</t>
    </r>
  </si>
  <si>
    <t>Posto: Armado, 08h48min, com uma hora de intervalo, diurno, dias úteis (tipo 5)</t>
  </si>
  <si>
    <t>Posto: Armado, 12h, diurno, de segunda a sexta (tipo 2)</t>
  </si>
  <si>
    <t>Posto base p/fins de cálculo: armado, 08h48min, com uma hora de intervalo, diurno, dias úteis (serviços extraordinários)</t>
  </si>
  <si>
    <t xml:space="preserve">POSTOS CAPITAL/ PRÉDIO </t>
  </si>
  <si>
    <t>*9 PROMOTORIAS/LOCAIS - 28 postos</t>
  </si>
  <si>
    <r>
      <t xml:space="preserve">POA Sede Adm - Posto 1  </t>
    </r>
    <r>
      <rPr>
        <b/>
        <sz val="10"/>
        <rFont val="Arial"/>
        <family val="2"/>
      </rPr>
      <t>DESARMADO</t>
    </r>
  </si>
  <si>
    <t>ANEXO II-A</t>
  </si>
  <si>
    <t>ANEXO II - A</t>
  </si>
</sst>
</file>

<file path=xl/styles.xml><?xml version="1.0" encoding="utf-8"?>
<styleSheet xmlns="http://schemas.openxmlformats.org/spreadsheetml/2006/main">
  <numFmts count="8">
    <numFmt numFmtId="44" formatCode="_-&quot;R$&quot;\ * #,##0.00_-;\-&quot;R$&quot;\ * #,##0.00_-;_-&quot;R$&quot;\ * &quot;-&quot;??_-;_-@_-"/>
    <numFmt numFmtId="43" formatCode="_-* #,##0.00_-;\-* #,##0.00_-;_-* &quot;-&quot;??_-;_-@_-"/>
    <numFmt numFmtId="164" formatCode="_(* #,##0.00_);_(* \(#,##0.00\);_(* \-??_);_(@_)"/>
    <numFmt numFmtId="165" formatCode="_-&quot;R$ &quot;* #,##0.00_-;&quot;-R$ &quot;* #,##0.00_-;_-&quot;R$ &quot;* \-??_-;_-@_-"/>
    <numFmt numFmtId="166" formatCode="&quot;R$&quot;\ #,##0.00"/>
    <numFmt numFmtId="167" formatCode="_(* #,##0.00_);_(* \(#,##0.00\);_(* &quot;-&quot;??_);_(@_)"/>
    <numFmt numFmtId="168" formatCode="0.0000"/>
    <numFmt numFmtId="169" formatCode="0.000%"/>
  </numFmts>
  <fonts count="48">
    <font>
      <sz val="11"/>
      <color theme="1"/>
      <name val="Calibri"/>
      <family val="2"/>
      <scheme val="minor"/>
    </font>
    <font>
      <sz val="10"/>
      <name val="Arial"/>
      <family val="2"/>
    </font>
    <font>
      <sz val="10"/>
      <name val="Arial"/>
      <family val="2"/>
      <charset val="1"/>
    </font>
    <font>
      <b/>
      <sz val="10"/>
      <color rgb="FFFF0000"/>
      <name val="Arial"/>
      <family val="2"/>
    </font>
    <font>
      <b/>
      <sz val="10"/>
      <color theme="1"/>
      <name val="Arial"/>
      <family val="2"/>
    </font>
    <font>
      <b/>
      <sz val="10"/>
      <name val="Arial"/>
      <family val="2"/>
    </font>
    <font>
      <sz val="10"/>
      <color rgb="FFFFFF00"/>
      <name val="Arial"/>
      <family val="2"/>
    </font>
    <font>
      <sz val="10"/>
      <color rgb="FFFF0000"/>
      <name val="Arial"/>
      <family val="2"/>
    </font>
    <font>
      <b/>
      <sz val="10"/>
      <color indexed="10"/>
      <name val="Arial"/>
      <family val="2"/>
    </font>
    <font>
      <sz val="11"/>
      <color indexed="8"/>
      <name val="Calibri"/>
      <family val="2"/>
    </font>
    <font>
      <sz val="10"/>
      <color rgb="FFEE0000"/>
      <name val="Arial"/>
      <family val="2"/>
    </font>
    <font>
      <sz val="10"/>
      <color theme="1"/>
      <name val="Arial"/>
      <family val="2"/>
    </font>
    <font>
      <sz val="11"/>
      <color theme="1"/>
      <name val="Calibri"/>
      <family val="2"/>
      <scheme val="minor"/>
    </font>
    <font>
      <b/>
      <sz val="11"/>
      <color theme="1"/>
      <name val="Calibri"/>
      <family val="2"/>
      <scheme val="minor"/>
    </font>
    <font>
      <b/>
      <sz val="12"/>
      <color theme="1"/>
      <name val="Calibri"/>
      <family val="2"/>
      <scheme val="minor"/>
    </font>
    <font>
      <sz val="9"/>
      <color indexed="81"/>
      <name val="Tahoma"/>
      <family val="2"/>
    </font>
    <font>
      <b/>
      <sz val="9"/>
      <color indexed="81"/>
      <name val="Tahoma"/>
      <family val="2"/>
    </font>
    <font>
      <b/>
      <sz val="11"/>
      <name val="Arial"/>
      <family val="2"/>
    </font>
    <font>
      <sz val="11"/>
      <color theme="1"/>
      <name val="Arial"/>
      <family val="2"/>
    </font>
    <font>
      <sz val="11"/>
      <name val="Arial"/>
      <family val="2"/>
    </font>
    <font>
      <b/>
      <i/>
      <sz val="11"/>
      <color rgb="FFFF0000"/>
      <name val="Arial"/>
      <family val="2"/>
    </font>
    <font>
      <sz val="11"/>
      <color rgb="FF0000FF"/>
      <name val="Arial"/>
      <family val="2"/>
    </font>
    <font>
      <b/>
      <sz val="14"/>
      <color theme="1"/>
      <name val="Arial"/>
      <family val="2"/>
    </font>
    <font>
      <b/>
      <sz val="14"/>
      <color rgb="FF0000FF"/>
      <name val="Arial"/>
      <family val="2"/>
    </font>
    <font>
      <sz val="11"/>
      <name val="Calibri"/>
      <family val="2"/>
    </font>
    <font>
      <sz val="11"/>
      <name val="Calibri"/>
      <family val="2"/>
      <scheme val="minor"/>
    </font>
    <font>
      <sz val="11"/>
      <color rgb="FFFF0000"/>
      <name val="Arial"/>
      <family val="2"/>
    </font>
    <font>
      <b/>
      <sz val="11"/>
      <color rgb="FFFF0000"/>
      <name val="Arial"/>
      <family val="2"/>
    </font>
    <font>
      <b/>
      <sz val="11"/>
      <color rgb="FF0000FF"/>
      <name val="Arial"/>
      <family val="2"/>
    </font>
    <font>
      <b/>
      <sz val="11"/>
      <color theme="1"/>
      <name val="Arial"/>
      <family val="2"/>
    </font>
    <font>
      <b/>
      <sz val="14"/>
      <name val="Arial"/>
      <family val="2"/>
    </font>
    <font>
      <b/>
      <sz val="18"/>
      <color theme="1"/>
      <name val="Arial"/>
      <family val="2"/>
    </font>
    <font>
      <sz val="10"/>
      <color indexed="8"/>
      <name val="Arial"/>
      <family val="2"/>
    </font>
    <font>
      <b/>
      <sz val="10"/>
      <color indexed="8"/>
      <name val="Arial"/>
      <family val="2"/>
    </font>
    <font>
      <b/>
      <sz val="9"/>
      <color theme="1"/>
      <name val="Arial"/>
      <family val="2"/>
    </font>
    <font>
      <b/>
      <sz val="9"/>
      <color theme="1"/>
      <name val="Calibri"/>
      <family val="2"/>
      <scheme val="minor"/>
    </font>
    <font>
      <b/>
      <sz val="14"/>
      <color theme="1"/>
      <name val="Calibri"/>
      <family val="2"/>
      <scheme val="minor"/>
    </font>
    <font>
      <b/>
      <sz val="16"/>
      <color theme="1"/>
      <name val="Calibri"/>
      <family val="2"/>
      <scheme val="minor"/>
    </font>
    <font>
      <b/>
      <sz val="12"/>
      <name val="Arial"/>
      <family val="2"/>
    </font>
    <font>
      <b/>
      <sz val="16"/>
      <color theme="1"/>
      <name val="Arial"/>
      <family val="2"/>
    </font>
    <font>
      <b/>
      <sz val="16"/>
      <name val="Arial"/>
      <family val="2"/>
    </font>
    <font>
      <sz val="12"/>
      <name val="Arial"/>
      <family val="2"/>
    </font>
    <font>
      <sz val="16"/>
      <name val="Arial"/>
      <family val="2"/>
    </font>
    <font>
      <sz val="12"/>
      <color rgb="FFFF0000"/>
      <name val="Arial"/>
      <family val="2"/>
    </font>
    <font>
      <sz val="16"/>
      <color rgb="FFFF0000"/>
      <name val="Arial"/>
      <family val="2"/>
    </font>
    <font>
      <sz val="14"/>
      <name val="Arial"/>
      <family val="2"/>
    </font>
    <font>
      <b/>
      <sz val="18"/>
      <name val="Arial"/>
      <family val="2"/>
    </font>
    <font>
      <b/>
      <i/>
      <sz val="11"/>
      <name val="Arial"/>
      <family val="2"/>
    </font>
  </fonts>
  <fills count="2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indexed="22"/>
        <bgColor indexed="44"/>
      </patternFill>
    </fill>
    <fill>
      <patternFill patternType="solid">
        <fgColor rgb="FFFF00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3" tint="0.59999389629810485"/>
        <bgColor indexed="64"/>
      </patternFill>
    </fill>
    <fill>
      <patternFill patternType="solid">
        <fgColor rgb="FF92D050"/>
        <bgColor indexed="64"/>
      </patternFill>
    </fill>
    <fill>
      <patternFill patternType="solid">
        <fgColor theme="0" tint="-0.499984740745262"/>
        <bgColor indexed="64"/>
      </patternFill>
    </fill>
    <fill>
      <patternFill patternType="solid">
        <fgColor rgb="FFFFFFFF"/>
        <bgColor indexed="64"/>
      </patternFill>
    </fill>
    <fill>
      <patternFill patternType="solid">
        <fgColor rgb="FFBFBFBF"/>
        <bgColor indexed="64"/>
      </patternFill>
    </fill>
    <fill>
      <patternFill patternType="solid">
        <fgColor rgb="FFF2F2F2"/>
        <bgColor indexed="64"/>
      </patternFill>
    </fill>
    <fill>
      <patternFill patternType="solid">
        <fgColor indexed="9"/>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theme="9"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n">
        <color indexed="8"/>
      </left>
      <right/>
      <top style="thin">
        <color indexed="8"/>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thin">
        <color indexed="8"/>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style="thin">
        <color auto="1"/>
      </top>
      <bottom/>
      <diagonal/>
    </border>
    <border>
      <left style="medium">
        <color indexed="64"/>
      </left>
      <right/>
      <top/>
      <bottom style="medium">
        <color indexed="64"/>
      </bottom>
      <diagonal/>
    </border>
    <border>
      <left/>
      <right style="thin">
        <color indexed="64"/>
      </right>
      <top style="medium">
        <color indexed="64"/>
      </top>
      <bottom/>
      <diagonal/>
    </border>
  </borders>
  <cellStyleXfs count="9">
    <xf numFmtId="0" fontId="0" fillId="0" borderId="0"/>
    <xf numFmtId="0" fontId="1" fillId="0" borderId="0"/>
    <xf numFmtId="0" fontId="2" fillId="0" borderId="0"/>
    <xf numFmtId="165" fontId="2" fillId="0" borderId="0"/>
    <xf numFmtId="9" fontId="1" fillId="0" borderId="0" applyFill="0" applyBorder="0" applyAlignment="0" applyProtection="0"/>
    <xf numFmtId="9" fontId="1" fillId="0" borderId="0" applyFill="0" applyBorder="0" applyAlignment="0" applyProtection="0"/>
    <xf numFmtId="164" fontId="2" fillId="0" borderId="0"/>
    <xf numFmtId="44" fontId="12" fillId="0" borderId="0" applyFont="0" applyFill="0" applyBorder="0" applyAlignment="0" applyProtection="0"/>
    <xf numFmtId="43" fontId="12" fillId="0" borderId="0" applyFont="0" applyFill="0" applyBorder="0" applyAlignment="0" applyProtection="0"/>
  </cellStyleXfs>
  <cellXfs count="520">
    <xf numFmtId="0" fontId="0" fillId="0" borderId="0" xfId="0"/>
    <xf numFmtId="0" fontId="1" fillId="0" borderId="0" xfId="1" applyAlignment="1">
      <alignment vertical="center"/>
    </xf>
    <xf numFmtId="0" fontId="1" fillId="2" borderId="0" xfId="1" applyFill="1" applyAlignment="1">
      <alignment vertical="center"/>
    </xf>
    <xf numFmtId="166" fontId="1" fillId="2" borderId="0" xfId="1" applyNumberFormat="1" applyFill="1" applyAlignment="1">
      <alignment horizontal="center" vertical="center"/>
    </xf>
    <xf numFmtId="10" fontId="1" fillId="2" borderId="0" xfId="5" applyNumberFormat="1" applyFill="1" applyAlignment="1">
      <alignment horizontal="center" vertical="center"/>
    </xf>
    <xf numFmtId="0" fontId="1" fillId="2" borderId="0" xfId="1" applyFill="1" applyAlignment="1">
      <alignment horizontal="center" vertical="center"/>
    </xf>
    <xf numFmtId="167" fontId="1" fillId="2" borderId="0" xfId="1" applyNumberFormat="1" applyFill="1" applyAlignment="1">
      <alignment vertical="center"/>
    </xf>
    <xf numFmtId="166" fontId="4" fillId="3" borderId="1" xfId="1" applyNumberFormat="1" applyFont="1" applyFill="1" applyBorder="1" applyAlignment="1">
      <alignment horizontal="center" vertical="center"/>
    </xf>
    <xf numFmtId="0" fontId="1" fillId="2" borderId="0" xfId="1" applyFill="1" applyAlignment="1">
      <alignment horizontal="left" vertical="center"/>
    </xf>
    <xf numFmtId="0" fontId="4" fillId="4" borderId="1" xfId="1" applyFont="1" applyFill="1" applyBorder="1" applyAlignment="1">
      <alignment horizontal="center" vertical="center"/>
    </xf>
    <xf numFmtId="10" fontId="4" fillId="3" borderId="1" xfId="5" applyNumberFormat="1" applyFont="1" applyFill="1" applyBorder="1" applyAlignment="1">
      <alignment horizontal="center" vertical="center"/>
    </xf>
    <xf numFmtId="166" fontId="1" fillId="2" borderId="1" xfId="1" applyNumberFormat="1" applyFill="1" applyBorder="1" applyAlignment="1">
      <alignment horizontal="center" vertical="center"/>
    </xf>
    <xf numFmtId="10" fontId="1" fillId="2" borderId="1" xfId="5" applyNumberFormat="1" applyFill="1" applyBorder="1" applyAlignment="1">
      <alignment horizontal="center" vertical="center"/>
    </xf>
    <xf numFmtId="0" fontId="1" fillId="2" borderId="1" xfId="1" applyFill="1" applyBorder="1" applyAlignment="1">
      <alignment horizontal="center" vertical="center"/>
    </xf>
    <xf numFmtId="166" fontId="4" fillId="4" borderId="1" xfId="1" applyNumberFormat="1" applyFont="1" applyFill="1" applyBorder="1" applyAlignment="1">
      <alignment horizontal="center" vertical="center"/>
    </xf>
    <xf numFmtId="10" fontId="4" fillId="4" borderId="1" xfId="5" applyNumberFormat="1" applyFont="1" applyFill="1" applyBorder="1" applyAlignment="1">
      <alignment horizontal="center" vertical="center"/>
    </xf>
    <xf numFmtId="0" fontId="1" fillId="4" borderId="1" xfId="1" applyFill="1" applyBorder="1" applyAlignment="1">
      <alignment horizontal="center" vertical="center"/>
    </xf>
    <xf numFmtId="10" fontId="5" fillId="2" borderId="0" xfId="5" applyNumberFormat="1" applyFont="1" applyFill="1" applyAlignment="1">
      <alignment horizontal="center" vertical="center"/>
    </xf>
    <xf numFmtId="166" fontId="1" fillId="2" borderId="0" xfId="5" applyNumberFormat="1" applyFill="1" applyAlignment="1">
      <alignment horizontal="center" vertical="center"/>
    </xf>
    <xf numFmtId="0" fontId="6" fillId="0" borderId="0" xfId="1" applyFont="1" applyAlignment="1">
      <alignment vertical="center"/>
    </xf>
    <xf numFmtId="166" fontId="7" fillId="2" borderId="0" xfId="5" applyNumberFormat="1" applyFont="1" applyFill="1" applyAlignment="1">
      <alignment horizontal="center" vertical="center"/>
    </xf>
    <xf numFmtId="0" fontId="1" fillId="2" borderId="1" xfId="1" applyFill="1" applyBorder="1" applyAlignment="1">
      <alignment vertical="center"/>
    </xf>
    <xf numFmtId="0" fontId="5" fillId="4" borderId="1" xfId="1" applyFont="1" applyFill="1" applyBorder="1" applyAlignment="1">
      <alignment horizontal="center" vertical="center"/>
    </xf>
    <xf numFmtId="166" fontId="5" fillId="2" borderId="0" xfId="1" applyNumberFormat="1" applyFont="1" applyFill="1" applyAlignment="1">
      <alignment horizontal="center" vertical="center"/>
    </xf>
    <xf numFmtId="0" fontId="7" fillId="2" borderId="0" xfId="1" applyFont="1" applyFill="1" applyAlignment="1">
      <alignment vertical="center"/>
    </xf>
    <xf numFmtId="166" fontId="4" fillId="2" borderId="0" xfId="1" applyNumberFormat="1" applyFont="1" applyFill="1" applyAlignment="1">
      <alignment horizontal="center" vertical="center"/>
    </xf>
    <xf numFmtId="10" fontId="4" fillId="2" borderId="0" xfId="5" applyNumberFormat="1" applyFont="1" applyFill="1" applyAlignment="1">
      <alignment horizontal="center" vertical="center"/>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4" xfId="1" applyFont="1" applyFill="1" applyBorder="1" applyAlignment="1">
      <alignment vertical="center"/>
    </xf>
    <xf numFmtId="1" fontId="5" fillId="2" borderId="0" xfId="1" applyNumberFormat="1" applyFont="1" applyFill="1" applyAlignment="1">
      <alignment horizontal="center" vertical="center"/>
    </xf>
    <xf numFmtId="166" fontId="8" fillId="2" borderId="0" xfId="1" applyNumberFormat="1" applyFont="1" applyFill="1" applyAlignment="1">
      <alignment horizontal="center" vertical="center"/>
    </xf>
    <xf numFmtId="0" fontId="7" fillId="2" borderId="1" xfId="1" applyFont="1" applyFill="1" applyBorder="1" applyAlignment="1">
      <alignment horizontal="center" vertical="center"/>
    </xf>
    <xf numFmtId="10" fontId="9" fillId="0" borderId="1" xfId="0" applyNumberFormat="1" applyFont="1" applyBorder="1" applyAlignment="1">
      <alignment horizontal="center"/>
    </xf>
    <xf numFmtId="10" fontId="11" fillId="0" borderId="1" xfId="5" applyNumberFormat="1" applyFont="1" applyFill="1" applyBorder="1" applyAlignment="1">
      <alignment horizontal="center" vertical="center"/>
    </xf>
    <xf numFmtId="166" fontId="11" fillId="0" borderId="1" xfId="1" applyNumberFormat="1" applyFont="1" applyBorder="1" applyAlignment="1">
      <alignment horizontal="center" vertical="center"/>
    </xf>
    <xf numFmtId="10" fontId="1" fillId="0" borderId="1" xfId="5" applyNumberFormat="1" applyFill="1" applyBorder="1" applyAlignment="1">
      <alignment horizontal="center" vertical="center"/>
    </xf>
    <xf numFmtId="166" fontId="1" fillId="0" borderId="1" xfId="1" applyNumberFormat="1" applyBorder="1" applyAlignment="1">
      <alignment horizontal="center" vertical="center"/>
    </xf>
    <xf numFmtId="0" fontId="1" fillId="0" borderId="1" xfId="1" applyBorder="1" applyAlignment="1">
      <alignment horizontal="center" vertical="center"/>
    </xf>
    <xf numFmtId="0" fontId="5" fillId="0" borderId="1" xfId="1" applyFont="1" applyBorder="1" applyAlignment="1">
      <alignment horizontal="center" vertical="center"/>
    </xf>
    <xf numFmtId="169" fontId="1" fillId="2" borderId="1" xfId="5" applyNumberFormat="1" applyFill="1" applyBorder="1" applyAlignment="1">
      <alignment horizontal="center" vertical="center"/>
    </xf>
    <xf numFmtId="169" fontId="1" fillId="0" borderId="1" xfId="5" applyNumberFormat="1" applyFill="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1" fillId="2" borderId="5" xfId="2" applyFont="1" applyFill="1" applyBorder="1" applyAlignment="1">
      <alignment horizontal="center" vertical="center" wrapText="1"/>
    </xf>
    <xf numFmtId="0" fontId="1" fillId="2" borderId="6" xfId="2" applyFont="1" applyFill="1" applyBorder="1" applyAlignment="1">
      <alignment horizontal="center" vertical="center" wrapText="1"/>
    </xf>
    <xf numFmtId="0" fontId="11" fillId="2" borderId="1" xfId="2" applyFont="1" applyFill="1" applyBorder="1" applyAlignment="1">
      <alignment horizontal="center" vertical="center" wrapText="1"/>
    </xf>
    <xf numFmtId="44" fontId="0" fillId="0" borderId="1" xfId="0" applyNumberFormat="1" applyBorder="1" applyAlignment="1">
      <alignment horizontal="center" vertical="center"/>
    </xf>
    <xf numFmtId="0" fontId="0" fillId="0" borderId="6" xfId="0" applyBorder="1" applyAlignment="1">
      <alignment horizontal="center" vertical="center"/>
    </xf>
    <xf numFmtId="0" fontId="1" fillId="6" borderId="0" xfId="1" applyFill="1" applyAlignment="1">
      <alignment vertical="center"/>
    </xf>
    <xf numFmtId="44" fontId="0" fillId="0" borderId="1" xfId="7" applyFont="1" applyBorder="1" applyAlignment="1">
      <alignment horizontal="center" vertical="center"/>
    </xf>
    <xf numFmtId="166" fontId="5" fillId="5" borderId="15" xfId="6" applyNumberFormat="1" applyFont="1" applyFill="1" applyBorder="1" applyAlignment="1">
      <alignment horizontal="center" vertical="center" wrapText="1"/>
    </xf>
    <xf numFmtId="10" fontId="11" fillId="2" borderId="1" xfId="5" applyNumberFormat="1" applyFont="1" applyFill="1" applyBorder="1" applyAlignment="1">
      <alignment horizontal="center" vertical="center"/>
    </xf>
    <xf numFmtId="166" fontId="11" fillId="2" borderId="1" xfId="1" applyNumberFormat="1" applyFont="1" applyFill="1" applyBorder="1" applyAlignment="1">
      <alignment horizontal="center" vertical="center"/>
    </xf>
    <xf numFmtId="44" fontId="0" fillId="0" borderId="5" xfId="7" applyFont="1" applyBorder="1" applyAlignment="1">
      <alignment horizontal="center" vertical="center"/>
    </xf>
    <xf numFmtId="44" fontId="0" fillId="0" borderId="5" xfId="0" applyNumberFormat="1" applyBorder="1" applyAlignment="1">
      <alignment horizontal="center" vertical="center"/>
    </xf>
    <xf numFmtId="44" fontId="14" fillId="0" borderId="8" xfId="0" applyNumberFormat="1" applyFont="1" applyBorder="1" applyAlignment="1">
      <alignment horizontal="center" vertical="center"/>
    </xf>
    <xf numFmtId="44" fontId="14" fillId="0" borderId="22" xfId="0" applyNumberFormat="1" applyFont="1" applyBorder="1" applyAlignment="1">
      <alignment horizontal="center" vertical="center"/>
    </xf>
    <xf numFmtId="0" fontId="13" fillId="0" borderId="13" xfId="0" applyFont="1" applyBorder="1" applyAlignment="1">
      <alignment vertical="center"/>
    </xf>
    <xf numFmtId="0" fontId="13" fillId="0" borderId="12" xfId="0" applyFont="1" applyBorder="1" applyAlignment="1">
      <alignment vertical="center"/>
    </xf>
    <xf numFmtId="44" fontId="13" fillId="0" borderId="0" xfId="0" applyNumberFormat="1" applyFont="1"/>
    <xf numFmtId="0" fontId="0" fillId="0" borderId="18" xfId="0" applyBorder="1" applyAlignment="1">
      <alignment horizontal="left" vertical="center" wrapText="1"/>
    </xf>
    <xf numFmtId="0" fontId="0" fillId="0" borderId="6" xfId="0" applyBorder="1" applyAlignment="1">
      <alignment horizontal="center"/>
    </xf>
    <xf numFmtId="0" fontId="0" fillId="0" borderId="2" xfId="0" applyBorder="1" applyAlignment="1">
      <alignment horizontal="left" vertical="center" wrapText="1"/>
    </xf>
    <xf numFmtId="0" fontId="0" fillId="0" borderId="1" xfId="0" applyBorder="1" applyAlignment="1">
      <alignment horizontal="center"/>
    </xf>
    <xf numFmtId="44" fontId="0" fillId="0" borderId="1" xfId="0" applyNumberFormat="1" applyBorder="1"/>
    <xf numFmtId="44" fontId="13" fillId="11" borderId="8" xfId="0" applyNumberFormat="1" applyFont="1" applyFill="1" applyBorder="1"/>
    <xf numFmtId="0" fontId="12" fillId="0" borderId="12" xfId="7" applyNumberFormat="1" applyFont="1" applyFill="1" applyBorder="1" applyAlignment="1">
      <alignment horizontal="center"/>
    </xf>
    <xf numFmtId="0" fontId="0" fillId="11" borderId="9" xfId="0" applyFill="1" applyBorder="1" applyAlignment="1">
      <alignment horizontal="center" vertical="center"/>
    </xf>
    <xf numFmtId="0" fontId="13" fillId="11" borderId="10" xfId="0" applyFont="1" applyFill="1" applyBorder="1" applyAlignment="1">
      <alignment horizontal="left" vertical="center" wrapText="1"/>
    </xf>
    <xf numFmtId="0" fontId="0" fillId="11" borderId="10" xfId="0" applyFill="1" applyBorder="1"/>
    <xf numFmtId="44" fontId="0" fillId="11" borderId="10" xfId="0" applyNumberFormat="1" applyFill="1" applyBorder="1"/>
    <xf numFmtId="0" fontId="13" fillId="11" borderId="10" xfId="0" applyFont="1" applyFill="1" applyBorder="1"/>
    <xf numFmtId="44" fontId="0" fillId="0" borderId="6" xfId="0" applyNumberFormat="1" applyBorder="1"/>
    <xf numFmtId="0" fontId="1" fillId="0" borderId="0" xfId="1" applyFill="1" applyAlignment="1">
      <alignment vertical="center"/>
    </xf>
    <xf numFmtId="0" fontId="1" fillId="0" borderId="1" xfId="1" applyFill="1" applyBorder="1" applyAlignment="1">
      <alignment horizontal="center" vertical="center"/>
    </xf>
    <xf numFmtId="166" fontId="1" fillId="0" borderId="1" xfId="1" applyNumberFormat="1" applyFill="1" applyBorder="1" applyAlignment="1">
      <alignment horizontal="center" vertical="center"/>
    </xf>
    <xf numFmtId="166" fontId="1" fillId="0" borderId="0" xfId="1" applyNumberFormat="1" applyFill="1" applyAlignment="1">
      <alignment vertical="center"/>
    </xf>
    <xf numFmtId="10" fontId="1" fillId="2" borderId="1" xfId="5" applyNumberFormat="1" applyFont="1" applyFill="1" applyBorder="1" applyAlignment="1">
      <alignment horizontal="center" vertical="center"/>
    </xf>
    <xf numFmtId="169" fontId="1" fillId="0" borderId="1" xfId="5" applyNumberFormat="1" applyFont="1" applyFill="1" applyBorder="1" applyAlignment="1">
      <alignment horizontal="center" vertical="center"/>
    </xf>
    <xf numFmtId="10" fontId="1" fillId="0" borderId="1" xfId="5" applyNumberFormat="1" applyFont="1" applyFill="1" applyBorder="1" applyAlignment="1">
      <alignment horizontal="center" vertical="center"/>
    </xf>
    <xf numFmtId="10" fontId="5" fillId="3" borderId="1" xfId="5" applyNumberFormat="1" applyFont="1" applyFill="1" applyBorder="1" applyAlignment="1">
      <alignment horizontal="center" vertical="center"/>
    </xf>
    <xf numFmtId="10" fontId="9" fillId="0" borderId="1" xfId="0" applyNumberFormat="1" applyFont="1" applyFill="1" applyBorder="1" applyAlignment="1">
      <alignment horizontal="center"/>
    </xf>
    <xf numFmtId="10" fontId="24" fillId="0" borderId="1" xfId="0" applyNumberFormat="1" applyFont="1" applyFill="1" applyBorder="1" applyAlignment="1">
      <alignment horizontal="center"/>
    </xf>
    <xf numFmtId="0" fontId="1" fillId="0" borderId="4" xfId="1" applyFill="1" applyBorder="1" applyAlignment="1">
      <alignment horizontal="left" vertical="center"/>
    </xf>
    <xf numFmtId="0" fontId="1" fillId="0" borderId="3" xfId="1" applyFill="1" applyBorder="1" applyAlignment="1">
      <alignment horizontal="left" vertical="center"/>
    </xf>
    <xf numFmtId="0" fontId="1" fillId="0" borderId="2" xfId="1" applyFill="1" applyBorder="1" applyAlignment="1">
      <alignment horizontal="left" vertical="center"/>
    </xf>
    <xf numFmtId="0" fontId="1" fillId="0" borderId="1" xfId="1" applyFont="1" applyFill="1" applyBorder="1" applyAlignment="1">
      <alignment horizontal="center" vertical="center"/>
    </xf>
    <xf numFmtId="166" fontId="1" fillId="0" borderId="1" xfId="1" applyNumberFormat="1" applyFont="1" applyFill="1" applyBorder="1" applyAlignment="1">
      <alignment horizontal="center" vertical="center"/>
    </xf>
    <xf numFmtId="166" fontId="5" fillId="3" borderId="1" xfId="1" applyNumberFormat="1" applyFont="1" applyFill="1" applyBorder="1" applyAlignment="1">
      <alignment horizontal="center" vertical="center"/>
    </xf>
    <xf numFmtId="0" fontId="1" fillId="2" borderId="1" xfId="1" applyFont="1" applyFill="1" applyBorder="1" applyAlignment="1">
      <alignment horizontal="center" vertical="center"/>
    </xf>
    <xf numFmtId="169" fontId="1" fillId="2" borderId="1" xfId="5" applyNumberFormat="1" applyFont="1" applyFill="1" applyBorder="1" applyAlignment="1">
      <alignment horizontal="center" vertical="center"/>
    </xf>
    <xf numFmtId="166" fontId="1" fillId="2" borderId="1" xfId="1" applyNumberFormat="1" applyFont="1" applyFill="1" applyBorder="1" applyAlignment="1">
      <alignment horizontal="center" vertical="center"/>
    </xf>
    <xf numFmtId="0" fontId="1" fillId="2" borderId="0" xfId="1" applyFont="1" applyFill="1" applyAlignment="1">
      <alignment vertical="center"/>
    </xf>
    <xf numFmtId="166" fontId="1" fillId="0" borderId="1" xfId="1" applyNumberFormat="1" applyFont="1" applyBorder="1" applyAlignment="1">
      <alignment horizontal="center" vertical="center"/>
    </xf>
    <xf numFmtId="0" fontId="1" fillId="0" borderId="0" xfId="1" applyFont="1" applyFill="1" applyAlignment="1">
      <alignment vertical="center"/>
    </xf>
    <xf numFmtId="167" fontId="1" fillId="0" borderId="0" xfId="1" applyNumberFormat="1" applyFont="1" applyFill="1" applyAlignment="1">
      <alignment vertical="center"/>
    </xf>
    <xf numFmtId="0" fontId="5" fillId="0" borderId="1" xfId="1" applyFont="1" applyFill="1" applyBorder="1" applyAlignment="1">
      <alignment horizontal="center" vertical="center"/>
    </xf>
    <xf numFmtId="166" fontId="1" fillId="0" borderId="0" xfId="1" applyNumberFormat="1" applyFont="1" applyFill="1" applyAlignment="1">
      <alignment vertical="center"/>
    </xf>
    <xf numFmtId="0" fontId="25" fillId="0" borderId="0" xfId="0" applyFont="1" applyFill="1"/>
    <xf numFmtId="10" fontId="5" fillId="0" borderId="1" xfId="5" applyNumberFormat="1" applyFont="1" applyFill="1" applyBorder="1" applyAlignment="1">
      <alignment horizontal="center" vertical="center"/>
    </xf>
    <xf numFmtId="166" fontId="5" fillId="0" borderId="1" xfId="1" applyNumberFormat="1" applyFont="1" applyFill="1" applyBorder="1" applyAlignment="1">
      <alignment horizontal="center" vertical="center"/>
    </xf>
    <xf numFmtId="0" fontId="1" fillId="0" borderId="0" xfId="1" applyFont="1" applyFill="1" applyAlignment="1">
      <alignment horizontal="center" vertical="center"/>
    </xf>
    <xf numFmtId="10" fontId="1" fillId="0" borderId="0" xfId="5" applyNumberFormat="1" applyFont="1" applyFill="1" applyAlignment="1">
      <alignment horizontal="center" vertical="center"/>
    </xf>
    <xf numFmtId="166" fontId="1" fillId="0" borderId="0" xfId="1" applyNumberFormat="1" applyFont="1" applyFill="1" applyAlignment="1">
      <alignment horizontal="center" vertical="center"/>
    </xf>
    <xf numFmtId="2" fontId="1" fillId="0" borderId="0" xfId="1" applyNumberFormat="1" applyFont="1" applyFill="1" applyAlignment="1">
      <alignment vertical="center"/>
    </xf>
    <xf numFmtId="0" fontId="11" fillId="0" borderId="1" xfId="2" applyFont="1" applyFill="1" applyBorder="1" applyAlignment="1">
      <alignment horizontal="center" vertical="center" wrapText="1"/>
    </xf>
    <xf numFmtId="0" fontId="0" fillId="0" borderId="0" xfId="0" applyFill="1"/>
    <xf numFmtId="0" fontId="1" fillId="0" borderId="1" xfId="2" applyFont="1" applyFill="1" applyBorder="1" applyAlignment="1">
      <alignment horizontal="center" vertical="center" wrapText="1"/>
    </xf>
    <xf numFmtId="44" fontId="14" fillId="0" borderId="25" xfId="0" applyNumberFormat="1" applyFont="1" applyBorder="1" applyAlignment="1">
      <alignment horizontal="center" vertical="center"/>
    </xf>
    <xf numFmtId="44" fontId="25" fillId="0" borderId="1" xfId="7" applyFont="1" applyBorder="1" applyAlignment="1">
      <alignment horizontal="center" vertical="center"/>
    </xf>
    <xf numFmtId="0" fontId="0" fillId="0" borderId="0" xfId="0"/>
    <xf numFmtId="0" fontId="18" fillId="0" borderId="0" xfId="0" applyFont="1" applyAlignment="1">
      <alignment horizontal="center" vertical="center"/>
    </xf>
    <xf numFmtId="0" fontId="18" fillId="0" borderId="0" xfId="0" applyFont="1" applyAlignment="1">
      <alignment horizontal="left" vertical="center"/>
    </xf>
    <xf numFmtId="0" fontId="21" fillId="0" borderId="0" xfId="0" applyFont="1" applyAlignment="1">
      <alignment horizontal="center" vertical="center"/>
    </xf>
    <xf numFmtId="0" fontId="18" fillId="2" borderId="0" xfId="0" applyFont="1" applyFill="1" applyAlignment="1">
      <alignment horizontal="center" vertical="center"/>
    </xf>
    <xf numFmtId="0" fontId="18" fillId="0" borderId="0" xfId="0" applyFont="1" applyAlignment="1">
      <alignment horizontal="center"/>
    </xf>
    <xf numFmtId="0" fontId="18" fillId="0" borderId="0" xfId="0" applyFont="1" applyAlignment="1">
      <alignment horizontal="left"/>
    </xf>
    <xf numFmtId="0" fontId="19" fillId="0" borderId="0" xfId="0" applyFont="1" applyAlignment="1">
      <alignment horizontal="center"/>
    </xf>
    <xf numFmtId="0" fontId="19" fillId="0" borderId="0" xfId="0" applyFont="1" applyAlignment="1">
      <alignment horizontal="left"/>
    </xf>
    <xf numFmtId="0" fontId="21" fillId="0" borderId="0" xfId="0" applyFont="1" applyAlignment="1">
      <alignment horizontal="center"/>
    </xf>
    <xf numFmtId="0" fontId="1" fillId="9" borderId="1" xfId="2" applyFont="1" applyFill="1" applyBorder="1" applyAlignment="1">
      <alignment horizontal="center" vertical="center" wrapText="1"/>
    </xf>
    <xf numFmtId="0" fontId="1" fillId="2" borderId="1" xfId="2" applyFont="1" applyFill="1" applyBorder="1" applyAlignment="1">
      <alignment horizontal="center" vertical="center" wrapText="1"/>
    </xf>
    <xf numFmtId="0" fontId="17" fillId="9" borderId="1" xfId="0" applyFont="1" applyFill="1" applyBorder="1" applyAlignment="1">
      <alignment horizontal="center" vertical="center"/>
    </xf>
    <xf numFmtId="0" fontId="26" fillId="2" borderId="0" xfId="0" applyFont="1" applyFill="1" applyAlignment="1">
      <alignment horizontal="left"/>
    </xf>
    <xf numFmtId="166" fontId="5" fillId="5" borderId="4" xfId="6" applyNumberFormat="1" applyFont="1" applyFill="1" applyBorder="1" applyAlignment="1">
      <alignment horizontal="center" vertical="center" wrapText="1"/>
    </xf>
    <xf numFmtId="166" fontId="5" fillId="5" borderId="1" xfId="6" applyNumberFormat="1" applyFont="1" applyFill="1" applyBorder="1" applyAlignment="1">
      <alignment horizontal="center" vertical="center" wrapText="1"/>
    </xf>
    <xf numFmtId="0" fontId="22" fillId="2" borderId="0" xfId="0" applyFont="1" applyFill="1" applyBorder="1" applyAlignment="1">
      <alignment horizontal="left" vertical="center"/>
    </xf>
    <xf numFmtId="0" fontId="27" fillId="0" borderId="0" xfId="0" applyFont="1" applyAlignment="1">
      <alignment horizontal="left"/>
    </xf>
    <xf numFmtId="0" fontId="29" fillId="0" borderId="0" xfId="0" applyFont="1" applyAlignment="1">
      <alignment horizontal="left"/>
    </xf>
    <xf numFmtId="0" fontId="17" fillId="8" borderId="1" xfId="0" applyFont="1" applyFill="1" applyBorder="1" applyAlignment="1">
      <alignment horizontal="center"/>
    </xf>
    <xf numFmtId="0" fontId="22" fillId="2" borderId="6" xfId="0" applyFont="1" applyFill="1" applyBorder="1" applyAlignment="1">
      <alignment horizontal="center" vertical="center"/>
    </xf>
    <xf numFmtId="0" fontId="17" fillId="7" borderId="19"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20" xfId="0" applyFont="1" applyFill="1" applyBorder="1" applyAlignment="1">
      <alignment horizontal="center" vertical="center" wrapText="1"/>
    </xf>
    <xf numFmtId="0" fontId="17" fillId="13" borderId="19" xfId="0" applyFont="1" applyFill="1" applyBorder="1" applyAlignment="1">
      <alignment horizontal="center" vertical="center" wrapText="1"/>
    </xf>
    <xf numFmtId="0" fontId="17" fillId="13" borderId="6" xfId="0" applyFont="1" applyFill="1" applyBorder="1" applyAlignment="1">
      <alignment horizontal="center" vertical="center" wrapText="1"/>
    </xf>
    <xf numFmtId="0" fontId="17" fillId="13" borderId="20" xfId="0" applyFont="1" applyFill="1" applyBorder="1" applyAlignment="1">
      <alignment horizontal="center" vertical="center" wrapText="1"/>
    </xf>
    <xf numFmtId="0" fontId="28" fillId="8" borderId="19" xfId="0" applyFont="1" applyFill="1" applyBorder="1" applyAlignment="1">
      <alignment horizontal="center" vertical="center" wrapText="1"/>
    </xf>
    <xf numFmtId="0" fontId="28" fillId="8" borderId="6" xfId="0" applyFont="1" applyFill="1" applyBorder="1" applyAlignment="1">
      <alignment horizontal="center" vertical="center"/>
    </xf>
    <xf numFmtId="0" fontId="28" fillId="8" borderId="6" xfId="0" applyFont="1" applyFill="1" applyBorder="1" applyAlignment="1">
      <alignment horizontal="center" vertical="center" wrapText="1"/>
    </xf>
    <xf numFmtId="0" fontId="28" fillId="8" borderId="20" xfId="0" applyFont="1" applyFill="1" applyBorder="1" applyAlignment="1">
      <alignment horizontal="center" vertical="center" wrapText="1"/>
    </xf>
    <xf numFmtId="0" fontId="12" fillId="0" borderId="0" xfId="7" applyNumberFormat="1" applyFont="1" applyFill="1" applyBorder="1" applyAlignment="1">
      <alignment horizontal="center"/>
    </xf>
    <xf numFmtId="0" fontId="12" fillId="0" borderId="1" xfId="7" applyNumberFormat="1" applyFont="1" applyFill="1" applyBorder="1" applyAlignment="1">
      <alignment horizontal="center"/>
    </xf>
    <xf numFmtId="0" fontId="13" fillId="11" borderId="16" xfId="0" applyFont="1" applyFill="1" applyBorder="1" applyAlignment="1">
      <alignment vertical="center"/>
    </xf>
    <xf numFmtId="0" fontId="13" fillId="11" borderId="0" xfId="0" applyFont="1" applyFill="1" applyBorder="1" applyAlignment="1">
      <alignment vertical="center"/>
    </xf>
    <xf numFmtId="0" fontId="0" fillId="16" borderId="21" xfId="0" applyFill="1" applyBorder="1" applyAlignment="1">
      <alignment horizontal="center" vertical="center"/>
    </xf>
    <xf numFmtId="0" fontId="0" fillId="16" borderId="24" xfId="0" applyFill="1" applyBorder="1" applyAlignment="1">
      <alignment horizontal="center" vertical="center"/>
    </xf>
    <xf numFmtId="0" fontId="0" fillId="16" borderId="11" xfId="0" applyFill="1" applyBorder="1" applyAlignment="1">
      <alignment horizontal="center" vertical="center"/>
    </xf>
    <xf numFmtId="166" fontId="5" fillId="5" borderId="26" xfId="6" applyNumberFormat="1" applyFont="1" applyFill="1" applyBorder="1" applyAlignment="1">
      <alignment horizontal="center" vertical="center" wrapText="1"/>
    </xf>
    <xf numFmtId="166" fontId="5" fillId="5" borderId="23" xfId="6" applyNumberFormat="1" applyFont="1" applyFill="1" applyBorder="1" applyAlignment="1">
      <alignment horizontal="center" vertical="center" wrapText="1"/>
    </xf>
    <xf numFmtId="166" fontId="5" fillId="5" borderId="5" xfId="6" applyNumberFormat="1" applyFont="1" applyFill="1" applyBorder="1" applyAlignment="1">
      <alignment horizontal="center" vertical="center" wrapText="1"/>
    </xf>
    <xf numFmtId="166" fontId="5" fillId="5" borderId="12" xfId="6" applyNumberFormat="1" applyFont="1" applyFill="1" applyBorder="1" applyAlignment="1">
      <alignment horizontal="center" vertical="center" wrapText="1"/>
    </xf>
    <xf numFmtId="166" fontId="5" fillId="5" borderId="27" xfId="6" applyNumberFormat="1" applyFont="1" applyFill="1" applyBorder="1" applyAlignment="1">
      <alignment horizontal="center" vertical="center" wrapText="1"/>
    </xf>
    <xf numFmtId="166" fontId="5" fillId="5" borderId="28" xfId="6" applyNumberFormat="1" applyFont="1" applyFill="1" applyBorder="1" applyAlignment="1">
      <alignment horizontal="center" vertical="center" wrapText="1"/>
    </xf>
    <xf numFmtId="166" fontId="5" fillId="5" borderId="29" xfId="6" applyNumberFormat="1" applyFont="1" applyFill="1" applyBorder="1" applyAlignment="1">
      <alignment horizontal="center" vertical="center" wrapText="1"/>
    </xf>
    <xf numFmtId="166" fontId="5" fillId="5" borderId="30" xfId="6" applyNumberFormat="1" applyFont="1" applyFill="1" applyBorder="1" applyAlignment="1">
      <alignment horizontal="center" vertical="center" wrapText="1"/>
    </xf>
    <xf numFmtId="0" fontId="1" fillId="11" borderId="1" xfId="2" applyFont="1" applyFill="1" applyBorder="1" applyAlignment="1">
      <alignment horizontal="center" vertical="center" wrapText="1"/>
    </xf>
    <xf numFmtId="44" fontId="0" fillId="2" borderId="1" xfId="7" applyFont="1" applyFill="1" applyBorder="1" applyAlignment="1">
      <alignment horizontal="center" vertical="center"/>
    </xf>
    <xf numFmtId="0" fontId="1" fillId="7" borderId="1" xfId="2" applyFont="1" applyFill="1" applyBorder="1" applyAlignment="1">
      <alignment horizontal="center" vertical="center" wrapText="1"/>
    </xf>
    <xf numFmtId="44" fontId="25" fillId="2" borderId="1" xfId="7" applyFont="1" applyFill="1" applyBorder="1" applyAlignment="1">
      <alignment horizontal="center" vertical="center"/>
    </xf>
    <xf numFmtId="0" fontId="1" fillId="11" borderId="5" xfId="2" applyFont="1" applyFill="1" applyBorder="1" applyAlignment="1">
      <alignment horizontal="center" vertical="center" wrapText="1"/>
    </xf>
    <xf numFmtId="0" fontId="1" fillId="0" borderId="5" xfId="2" applyFont="1" applyFill="1" applyBorder="1" applyAlignment="1">
      <alignment horizontal="center" vertical="center" wrapText="1"/>
    </xf>
    <xf numFmtId="0" fontId="1" fillId="7" borderId="5" xfId="2" applyFont="1" applyFill="1" applyBorder="1" applyAlignment="1">
      <alignment horizontal="center" vertical="center" wrapText="1"/>
    </xf>
    <xf numFmtId="44" fontId="0" fillId="2" borderId="5" xfId="7" applyFont="1" applyFill="1" applyBorder="1" applyAlignment="1">
      <alignment horizontal="center" vertical="center"/>
    </xf>
    <xf numFmtId="166" fontId="7" fillId="2" borderId="0" xfId="1" applyNumberFormat="1" applyFont="1" applyFill="1" applyAlignment="1">
      <alignment vertical="center"/>
    </xf>
    <xf numFmtId="166" fontId="1" fillId="0" borderId="0" xfId="1" applyNumberFormat="1" applyAlignment="1">
      <alignment vertical="center"/>
    </xf>
    <xf numFmtId="166" fontId="1" fillId="2" borderId="0" xfId="1" applyNumberFormat="1" applyFill="1" applyAlignment="1">
      <alignment vertical="center"/>
    </xf>
    <xf numFmtId="10" fontId="11" fillId="2" borderId="0" xfId="5" applyNumberFormat="1" applyFont="1" applyFill="1" applyAlignment="1">
      <alignment horizontal="center" vertical="center"/>
    </xf>
    <xf numFmtId="0" fontId="11" fillId="2" borderId="4" xfId="1" applyFont="1" applyFill="1" applyBorder="1" applyAlignment="1">
      <alignment vertical="center"/>
    </xf>
    <xf numFmtId="0" fontId="11" fillId="2" borderId="3" xfId="1" applyFont="1" applyFill="1" applyBorder="1" applyAlignment="1">
      <alignment vertical="center"/>
    </xf>
    <xf numFmtId="0" fontId="11" fillId="2" borderId="1" xfId="1" applyFont="1" applyFill="1" applyBorder="1" applyAlignment="1">
      <alignment horizontal="center" vertical="center"/>
    </xf>
    <xf numFmtId="10" fontId="11" fillId="2" borderId="1" xfId="1" applyNumberFormat="1" applyFont="1" applyFill="1" applyBorder="1" applyAlignment="1">
      <alignment horizontal="center" vertical="center"/>
    </xf>
    <xf numFmtId="44" fontId="12" fillId="2" borderId="1" xfId="7" applyFont="1" applyFill="1" applyBorder="1" applyAlignment="1">
      <alignment horizontal="center" vertical="center"/>
    </xf>
    <xf numFmtId="44" fontId="12" fillId="2" borderId="1" xfId="0" applyNumberFormat="1" applyFont="1" applyFill="1" applyBorder="1" applyAlignment="1">
      <alignment horizontal="center" vertical="center"/>
    </xf>
    <xf numFmtId="44" fontId="12" fillId="2" borderId="5" xfId="7" applyFont="1" applyFill="1" applyBorder="1" applyAlignment="1">
      <alignment horizontal="center" vertical="center"/>
    </xf>
    <xf numFmtId="44" fontId="12" fillId="2" borderId="5" xfId="0" applyNumberFormat="1" applyFont="1" applyFill="1" applyBorder="1" applyAlignment="1">
      <alignment horizontal="center" vertical="center"/>
    </xf>
    <xf numFmtId="44" fontId="12" fillId="2" borderId="6" xfId="7" applyFont="1" applyFill="1" applyBorder="1" applyAlignment="1">
      <alignment horizontal="center" vertical="center"/>
    </xf>
    <xf numFmtId="44" fontId="12" fillId="2" borderId="6" xfId="0" applyNumberFormat="1" applyFont="1" applyFill="1" applyBorder="1" applyAlignment="1">
      <alignment horizontal="center" vertical="center"/>
    </xf>
    <xf numFmtId="0" fontId="0" fillId="2" borderId="6" xfId="0" applyFill="1" applyBorder="1" applyAlignment="1">
      <alignment horizontal="center" vertical="center"/>
    </xf>
    <xf numFmtId="44" fontId="0" fillId="2" borderId="6" xfId="7" applyFont="1" applyFill="1" applyBorder="1" applyAlignment="1">
      <alignment horizontal="center" vertical="center"/>
    </xf>
    <xf numFmtId="0" fontId="32" fillId="17" borderId="0" xfId="0" applyNumberFormat="1" applyFont="1" applyFill="1" applyBorder="1" applyAlignment="1" applyProtection="1">
      <alignment horizontal="center" vertical="center"/>
    </xf>
    <xf numFmtId="0" fontId="32" fillId="17" borderId="0" xfId="0" applyNumberFormat="1" applyFont="1" applyFill="1" applyBorder="1" applyAlignment="1" applyProtection="1">
      <alignment vertical="center"/>
    </xf>
    <xf numFmtId="10" fontId="1" fillId="17" borderId="0" xfId="0" applyNumberFormat="1" applyFont="1" applyFill="1" applyBorder="1" applyAlignment="1" applyProtection="1">
      <alignment horizontal="center" vertical="center"/>
    </xf>
    <xf numFmtId="0" fontId="33" fillId="17" borderId="0" xfId="0" applyNumberFormat="1" applyFont="1" applyFill="1" applyBorder="1" applyAlignment="1" applyProtection="1">
      <alignment vertical="center"/>
    </xf>
    <xf numFmtId="0" fontId="33" fillId="17" borderId="0" xfId="0" applyNumberFormat="1" applyFont="1" applyFill="1" applyBorder="1" applyAlignment="1" applyProtection="1">
      <alignment horizontal="center" vertical="center"/>
    </xf>
    <xf numFmtId="10" fontId="33" fillId="17" borderId="0" xfId="0" applyNumberFormat="1" applyFont="1" applyFill="1" applyBorder="1" applyAlignment="1" applyProtection="1">
      <alignment horizontal="center" vertical="center"/>
    </xf>
    <xf numFmtId="0" fontId="32" fillId="17" borderId="0" xfId="0" applyNumberFormat="1" applyFont="1" applyFill="1" applyBorder="1" applyAlignment="1" applyProtection="1">
      <alignment horizontal="left" vertical="center"/>
    </xf>
    <xf numFmtId="166" fontId="5" fillId="5" borderId="15" xfId="6" applyNumberFormat="1" applyFont="1" applyFill="1" applyBorder="1" applyAlignment="1">
      <alignment horizontal="center" vertical="center" wrapText="1"/>
    </xf>
    <xf numFmtId="166" fontId="5" fillId="5" borderId="12" xfId="6" applyNumberFormat="1" applyFont="1" applyFill="1" applyBorder="1" applyAlignment="1">
      <alignment horizontal="center" vertical="center" wrapText="1"/>
    </xf>
    <xf numFmtId="0" fontId="1" fillId="11" borderId="1" xfId="2" applyFont="1" applyFill="1" applyBorder="1" applyAlignment="1">
      <alignment horizontal="center" vertical="center" wrapText="1"/>
    </xf>
    <xf numFmtId="0" fontId="1" fillId="7" borderId="1" xfId="2" applyFont="1" applyFill="1" applyBorder="1" applyAlignment="1">
      <alignment horizontal="center" vertical="center" wrapText="1"/>
    </xf>
    <xf numFmtId="166" fontId="34" fillId="2" borderId="24" xfId="0" applyNumberFormat="1" applyFont="1" applyFill="1" applyBorder="1" applyAlignment="1">
      <alignment horizontal="center" vertical="center"/>
    </xf>
    <xf numFmtId="166" fontId="34" fillId="2" borderId="32" xfId="0" applyNumberFormat="1" applyFont="1" applyFill="1" applyBorder="1" applyAlignment="1">
      <alignment horizontal="center" vertical="center"/>
    </xf>
    <xf numFmtId="166" fontId="34" fillId="2" borderId="8" xfId="0" applyNumberFormat="1" applyFont="1" applyFill="1" applyBorder="1" applyAlignment="1">
      <alignment horizontal="center" vertical="center"/>
    </xf>
    <xf numFmtId="0" fontId="32" fillId="17" borderId="34" xfId="0" applyNumberFormat="1" applyFont="1" applyFill="1" applyBorder="1" applyAlignment="1" applyProtection="1">
      <alignment vertical="center"/>
    </xf>
    <xf numFmtId="166" fontId="32" fillId="17" borderId="38" xfId="0" applyNumberFormat="1" applyFont="1" applyFill="1" applyBorder="1" applyAlignment="1" applyProtection="1">
      <alignment horizontal="center" vertical="center"/>
    </xf>
    <xf numFmtId="0" fontId="33" fillId="17" borderId="34" xfId="0" applyNumberFormat="1" applyFont="1" applyFill="1" applyBorder="1" applyAlignment="1" applyProtection="1">
      <alignment vertical="center"/>
    </xf>
    <xf numFmtId="166" fontId="33" fillId="17" borderId="38" xfId="0" applyNumberFormat="1" applyFont="1" applyFill="1" applyBorder="1" applyAlignment="1" applyProtection="1">
      <alignment horizontal="center" vertical="center"/>
    </xf>
    <xf numFmtId="0" fontId="33" fillId="17" borderId="35" xfId="0" applyNumberFormat="1" applyFont="1" applyFill="1" applyBorder="1" applyAlignment="1" applyProtection="1">
      <alignment vertical="center"/>
    </xf>
    <xf numFmtId="166" fontId="33" fillId="19" borderId="33" xfId="0" applyNumberFormat="1" applyFont="1" applyFill="1" applyBorder="1" applyAlignment="1" applyProtection="1">
      <alignment horizontal="center" vertical="center"/>
    </xf>
    <xf numFmtId="0" fontId="32" fillId="17" borderId="34" xfId="0" applyNumberFormat="1" applyFont="1" applyFill="1" applyBorder="1" applyAlignment="1" applyProtection="1">
      <alignment horizontal="center" vertical="center"/>
    </xf>
    <xf numFmtId="0" fontId="5" fillId="18" borderId="33" xfId="0" applyNumberFormat="1" applyFont="1" applyFill="1" applyBorder="1" applyAlignment="1" applyProtection="1">
      <alignment horizontal="center" vertical="center"/>
    </xf>
    <xf numFmtId="10" fontId="33" fillId="18" borderId="33" xfId="0" applyNumberFormat="1" applyFont="1" applyFill="1" applyBorder="1" applyAlignment="1" applyProtection="1">
      <alignment horizontal="center" vertical="center"/>
    </xf>
    <xf numFmtId="166" fontId="33" fillId="18" borderId="33" xfId="0" applyNumberFormat="1" applyFont="1" applyFill="1" applyBorder="1" applyAlignment="1" applyProtection="1">
      <alignment horizontal="center" vertical="center"/>
    </xf>
    <xf numFmtId="0" fontId="32" fillId="17" borderId="33" xfId="0" applyNumberFormat="1" applyFont="1" applyFill="1" applyBorder="1" applyAlignment="1" applyProtection="1">
      <alignment horizontal="center" vertical="center"/>
    </xf>
    <xf numFmtId="0" fontId="32" fillId="17" borderId="33" xfId="0" applyNumberFormat="1" applyFont="1" applyFill="1" applyBorder="1" applyAlignment="1" applyProtection="1">
      <alignment vertical="center"/>
    </xf>
    <xf numFmtId="166" fontId="32" fillId="0" borderId="33" xfId="0" applyNumberFormat="1" applyFont="1" applyFill="1" applyBorder="1" applyAlignment="1" applyProtection="1">
      <alignment horizontal="center" vertical="center"/>
    </xf>
    <xf numFmtId="10" fontId="1" fillId="17" borderId="33" xfId="0" applyNumberFormat="1" applyFont="1" applyFill="1" applyBorder="1" applyAlignment="1" applyProtection="1">
      <alignment horizontal="center" vertical="center"/>
    </xf>
    <xf numFmtId="0" fontId="32" fillId="17" borderId="35" xfId="0" applyNumberFormat="1" applyFont="1" applyFill="1" applyBorder="1" applyAlignment="1" applyProtection="1">
      <alignment vertical="center"/>
    </xf>
    <xf numFmtId="0" fontId="32" fillId="17" borderId="37" xfId="0" applyNumberFormat="1" applyFont="1" applyFill="1" applyBorder="1" applyAlignment="1" applyProtection="1">
      <alignment vertical="center"/>
    </xf>
    <xf numFmtId="166" fontId="32" fillId="17" borderId="33" xfId="0" applyNumberFormat="1" applyFont="1" applyFill="1" applyBorder="1" applyAlignment="1" applyProtection="1">
      <alignment horizontal="center" vertical="center"/>
    </xf>
    <xf numFmtId="10" fontId="33" fillId="19" borderId="33" xfId="0" applyNumberFormat="1" applyFont="1" applyFill="1" applyBorder="1" applyAlignment="1" applyProtection="1">
      <alignment horizontal="center" vertical="center"/>
    </xf>
    <xf numFmtId="169" fontId="1" fillId="17" borderId="33" xfId="0" applyNumberFormat="1" applyFont="1" applyFill="1" applyBorder="1" applyAlignment="1" applyProtection="1">
      <alignment horizontal="center" vertical="center"/>
    </xf>
    <xf numFmtId="10" fontId="9" fillId="0" borderId="33" xfId="0" applyNumberFormat="1" applyFont="1" applyFill="1" applyBorder="1" applyAlignment="1" applyProtection="1">
      <alignment horizontal="center"/>
    </xf>
    <xf numFmtId="10" fontId="24" fillId="0" borderId="33" xfId="0" applyNumberFormat="1" applyFont="1" applyFill="1" applyBorder="1" applyAlignment="1" applyProtection="1">
      <alignment horizontal="center"/>
    </xf>
    <xf numFmtId="0" fontId="32" fillId="18" borderId="33" xfId="0" applyNumberFormat="1" applyFont="1" applyFill="1" applyBorder="1" applyAlignment="1" applyProtection="1">
      <alignment horizontal="center" vertical="center"/>
    </xf>
    <xf numFmtId="166" fontId="33" fillId="17" borderId="33" xfId="0" applyNumberFormat="1" applyFont="1" applyFill="1" applyBorder="1" applyAlignment="1" applyProtection="1">
      <alignment horizontal="center" vertical="center"/>
    </xf>
    <xf numFmtId="0" fontId="33" fillId="17" borderId="33" xfId="0" applyNumberFormat="1" applyFont="1" applyFill="1" applyBorder="1" applyAlignment="1" applyProtection="1">
      <alignment horizontal="center" vertical="center"/>
    </xf>
    <xf numFmtId="0" fontId="32" fillId="17" borderId="34" xfId="0" applyNumberFormat="1" applyFont="1" applyFill="1" applyBorder="1" applyAlignment="1" applyProtection="1">
      <alignment horizontal="left" vertical="center"/>
    </xf>
    <xf numFmtId="166" fontId="35" fillId="2" borderId="24" xfId="0" applyNumberFormat="1" applyFont="1" applyFill="1" applyBorder="1" applyAlignment="1">
      <alignment horizontal="center" vertical="center"/>
    </xf>
    <xf numFmtId="0" fontId="22" fillId="0" borderId="0" xfId="0" applyFont="1" applyAlignment="1">
      <alignment vertical="center"/>
    </xf>
    <xf numFmtId="0" fontId="38" fillId="0" borderId="0" xfId="0" applyFont="1" applyAlignment="1" applyProtection="1">
      <alignment vertical="center"/>
    </xf>
    <xf numFmtId="0" fontId="38" fillId="0" borderId="0" xfId="0" applyFont="1" applyAlignment="1" applyProtection="1">
      <alignment horizontal="center" vertical="center"/>
    </xf>
    <xf numFmtId="0" fontId="38" fillId="0" borderId="0" xfId="0" applyFont="1" applyFill="1" applyBorder="1" applyAlignment="1" applyProtection="1">
      <alignment vertical="center" wrapText="1"/>
      <protection locked="0"/>
    </xf>
    <xf numFmtId="0" fontId="40" fillId="0" borderId="0" xfId="0" applyFont="1" applyAlignment="1" applyProtection="1">
      <alignment horizontal="center" vertical="center"/>
    </xf>
    <xf numFmtId="0" fontId="40" fillId="0" borderId="0" xfId="0" applyFont="1" applyFill="1" applyBorder="1" applyAlignment="1" applyProtection="1">
      <alignment horizontal="right" vertical="center" wrapText="1"/>
    </xf>
    <xf numFmtId="0" fontId="40" fillId="0" borderId="0" xfId="0" applyFont="1" applyFill="1" applyBorder="1" applyAlignment="1" applyProtection="1">
      <alignment vertical="center" wrapText="1"/>
      <protection locked="0"/>
    </xf>
    <xf numFmtId="167" fontId="40" fillId="0" borderId="0" xfId="8" applyNumberFormat="1" applyFont="1" applyAlignment="1" applyProtection="1">
      <alignment vertical="justify"/>
    </xf>
    <xf numFmtId="167" fontId="40" fillId="0" borderId="0" xfId="8" applyNumberFormat="1" applyFont="1" applyAlignment="1" applyProtection="1">
      <alignment horizontal="justify" wrapText="1"/>
    </xf>
    <xf numFmtId="167" fontId="40" fillId="0" borderId="0" xfId="8" applyNumberFormat="1" applyFont="1" applyAlignment="1" applyProtection="1">
      <alignment wrapText="1"/>
    </xf>
    <xf numFmtId="0" fontId="41" fillId="0" borderId="0" xfId="0" applyFont="1" applyAlignment="1" applyProtection="1">
      <alignment horizontal="justify" vertical="justify"/>
    </xf>
    <xf numFmtId="0" fontId="41" fillId="0" borderId="0" xfId="0" applyFont="1" applyBorder="1" applyAlignment="1" applyProtection="1">
      <alignment vertical="center" wrapText="1"/>
    </xf>
    <xf numFmtId="0" fontId="41" fillId="0" borderId="0" xfId="0" applyFont="1" applyAlignment="1" applyProtection="1">
      <alignment vertical="center"/>
    </xf>
    <xf numFmtId="0" fontId="41" fillId="0" borderId="0" xfId="0" applyFont="1" applyAlignment="1" applyProtection="1">
      <alignment vertical="justify"/>
    </xf>
    <xf numFmtId="0" fontId="43" fillId="0" borderId="0" xfId="0" applyFont="1" applyAlignment="1">
      <alignment vertical="center"/>
    </xf>
    <xf numFmtId="0" fontId="41" fillId="0" borderId="0" xfId="0" applyFont="1" applyAlignment="1" applyProtection="1">
      <alignment horizontal="left" vertical="justify"/>
    </xf>
    <xf numFmtId="0" fontId="43" fillId="0" borderId="0" xfId="0" applyFont="1" applyAlignment="1" applyProtection="1">
      <alignment vertical="center"/>
    </xf>
    <xf numFmtId="0" fontId="42" fillId="2" borderId="0" xfId="0" applyFont="1" applyFill="1" applyBorder="1" applyAlignment="1" applyProtection="1">
      <alignment vertical="center"/>
    </xf>
    <xf numFmtId="0" fontId="42" fillId="2" borderId="0" xfId="0" applyFont="1" applyFill="1" applyBorder="1" applyAlignment="1" applyProtection="1">
      <alignment vertical="center" wrapText="1"/>
    </xf>
    <xf numFmtId="0" fontId="44" fillId="20" borderId="0" xfId="0" applyFont="1" applyFill="1" applyBorder="1" applyAlignment="1" applyProtection="1">
      <alignment vertical="center"/>
      <protection locked="0"/>
    </xf>
    <xf numFmtId="0" fontId="44" fillId="20" borderId="0" xfId="0" applyFont="1" applyFill="1" applyBorder="1" applyAlignment="1" applyProtection="1">
      <alignment horizontal="left" vertical="center"/>
      <protection locked="0"/>
    </xf>
    <xf numFmtId="0" fontId="44" fillId="0" borderId="0" xfId="0" applyFont="1" applyBorder="1" applyAlignment="1" applyProtection="1">
      <alignment vertical="center"/>
    </xf>
    <xf numFmtId="0" fontId="44" fillId="2" borderId="0" xfId="0" applyFont="1" applyFill="1" applyAlignment="1" applyProtection="1">
      <alignment horizontal="left" vertical="center"/>
    </xf>
    <xf numFmtId="0" fontId="44" fillId="2" borderId="0" xfId="0" applyFont="1" applyFill="1" applyAlignment="1" applyProtection="1">
      <alignment horizontal="left" vertical="center" wrapText="1"/>
    </xf>
    <xf numFmtId="0" fontId="44" fillId="20" borderId="0" xfId="0" applyFont="1" applyFill="1" applyAlignment="1" applyProtection="1">
      <alignment horizontal="left" vertical="center"/>
    </xf>
    <xf numFmtId="0" fontId="44" fillId="20" borderId="0" xfId="0" applyFont="1" applyFill="1" applyAlignment="1" applyProtection="1">
      <alignment horizontal="left" vertical="center"/>
      <protection locked="0"/>
    </xf>
    <xf numFmtId="0" fontId="44" fillId="2" borderId="0" xfId="0" applyFont="1" applyFill="1" applyAlignment="1" applyProtection="1">
      <alignment vertical="center"/>
    </xf>
    <xf numFmtId="0" fontId="44" fillId="2" borderId="0" xfId="0" applyFont="1" applyFill="1" applyAlignment="1" applyProtection="1">
      <alignment vertical="center" wrapText="1"/>
    </xf>
    <xf numFmtId="0" fontId="44" fillId="20" borderId="0" xfId="0" applyFont="1" applyFill="1" applyAlignment="1" applyProtection="1">
      <alignment vertical="center"/>
    </xf>
    <xf numFmtId="0" fontId="43" fillId="0" borderId="0" xfId="0" applyFont="1" applyBorder="1" applyAlignment="1" applyProtection="1">
      <alignment vertical="center"/>
    </xf>
    <xf numFmtId="0" fontId="35" fillId="2" borderId="0" xfId="0" applyFont="1" applyFill="1" applyBorder="1" applyAlignment="1">
      <alignment horizontal="right" vertical="center" wrapText="1"/>
    </xf>
    <xf numFmtId="44" fontId="37" fillId="2" borderId="0" xfId="0" applyNumberFormat="1" applyFont="1" applyFill="1" applyBorder="1" applyAlignment="1">
      <alignment horizontal="center" vertical="center"/>
    </xf>
    <xf numFmtId="0" fontId="1" fillId="8" borderId="1" xfId="2" applyFont="1" applyFill="1" applyBorder="1" applyAlignment="1">
      <alignment horizontal="center" vertical="center" wrapText="1"/>
    </xf>
    <xf numFmtId="0" fontId="18" fillId="2" borderId="0" xfId="0" applyFont="1" applyFill="1" applyAlignment="1">
      <alignment horizontal="left"/>
    </xf>
    <xf numFmtId="0" fontId="0" fillId="2" borderId="0" xfId="0" applyFill="1"/>
    <xf numFmtId="0" fontId="26" fillId="2" borderId="0" xfId="0" applyFont="1" applyFill="1" applyAlignment="1">
      <alignment horizontal="left" vertical="center"/>
    </xf>
    <xf numFmtId="0" fontId="20" fillId="2" borderId="0" xfId="0" applyFont="1" applyFill="1" applyAlignment="1">
      <alignment horizontal="left" vertical="center"/>
    </xf>
    <xf numFmtId="0" fontId="17" fillId="4" borderId="1" xfId="0" applyFont="1" applyFill="1" applyBorder="1" applyAlignment="1">
      <alignment horizontal="center"/>
    </xf>
    <xf numFmtId="0" fontId="22" fillId="2" borderId="41" xfId="0" applyFont="1" applyFill="1" applyBorder="1" applyAlignment="1">
      <alignment horizontal="center" vertical="center"/>
    </xf>
    <xf numFmtId="0" fontId="23" fillId="8" borderId="45" xfId="0" applyFont="1" applyFill="1" applyBorder="1" applyAlignment="1">
      <alignment vertical="center"/>
    </xf>
    <xf numFmtId="0" fontId="23" fillId="8" borderId="14" xfId="0" applyFont="1" applyFill="1" applyBorder="1" applyAlignment="1">
      <alignment vertical="center"/>
    </xf>
    <xf numFmtId="0" fontId="30" fillId="7" borderId="22" xfId="0" applyFont="1" applyFill="1" applyBorder="1" applyAlignment="1">
      <alignment vertical="center"/>
    </xf>
    <xf numFmtId="0" fontId="30" fillId="7" borderId="14" xfId="0" applyFont="1" applyFill="1" applyBorder="1" applyAlignment="1">
      <alignment vertical="center"/>
    </xf>
    <xf numFmtId="0" fontId="30" fillId="13" borderId="45" xfId="0" applyFont="1" applyFill="1" applyBorder="1" applyAlignment="1">
      <alignment vertical="center"/>
    </xf>
    <xf numFmtId="0" fontId="30" fillId="13" borderId="22" xfId="0" applyFont="1" applyFill="1" applyBorder="1" applyAlignment="1">
      <alignment vertical="center"/>
    </xf>
    <xf numFmtId="0" fontId="30" fillId="13" borderId="14" xfId="0" applyFont="1" applyFill="1" applyBorder="1" applyAlignment="1">
      <alignment vertical="center"/>
    </xf>
    <xf numFmtId="0" fontId="30" fillId="8" borderId="22" xfId="0" applyFont="1" applyFill="1" applyBorder="1" applyAlignment="1">
      <alignment vertical="center"/>
    </xf>
    <xf numFmtId="0" fontId="47" fillId="0" borderId="0" xfId="0" applyFont="1" applyAlignment="1">
      <alignment horizontal="center" vertical="center"/>
    </xf>
    <xf numFmtId="0" fontId="19" fillId="0" borderId="0" xfId="0" applyFont="1"/>
    <xf numFmtId="0" fontId="19" fillId="0" borderId="0" xfId="0" applyFont="1" applyAlignment="1">
      <alignment horizontal="left" vertical="center"/>
    </xf>
    <xf numFmtId="0" fontId="17" fillId="22" borderId="1" xfId="0" applyFont="1" applyFill="1" applyBorder="1" applyAlignment="1">
      <alignment horizontal="center" vertical="center"/>
    </xf>
    <xf numFmtId="0" fontId="17" fillId="13" borderId="1" xfId="0" applyFont="1" applyFill="1" applyBorder="1" applyAlignment="1">
      <alignment horizontal="center" vertical="center"/>
    </xf>
    <xf numFmtId="0" fontId="19" fillId="0" borderId="33" xfId="0" applyFont="1" applyBorder="1"/>
    <xf numFmtId="0" fontId="19" fillId="2" borderId="0" xfId="0" applyFont="1" applyFill="1" applyBorder="1"/>
    <xf numFmtId="0" fontId="17" fillId="2" borderId="33" xfId="0" applyFont="1" applyFill="1" applyBorder="1" applyAlignment="1">
      <alignment vertical="center"/>
    </xf>
    <xf numFmtId="0" fontId="17" fillId="2" borderId="5" xfId="0" applyFont="1" applyFill="1" applyBorder="1" applyAlignment="1">
      <alignment horizontal="left" vertical="center"/>
    </xf>
    <xf numFmtId="0" fontId="17" fillId="2" borderId="33" xfId="0" applyFont="1" applyFill="1" applyBorder="1" applyAlignment="1">
      <alignment horizontal="left" vertical="center"/>
    </xf>
    <xf numFmtId="0" fontId="19" fillId="2" borderId="5" xfId="0" applyFont="1" applyFill="1" applyBorder="1"/>
    <xf numFmtId="166" fontId="5" fillId="5" borderId="33" xfId="6" applyNumberFormat="1" applyFont="1" applyFill="1" applyBorder="1" applyAlignment="1">
      <alignment horizontal="center" vertical="center" wrapText="1"/>
    </xf>
    <xf numFmtId="0" fontId="28" fillId="8" borderId="33" xfId="0" applyFont="1" applyFill="1" applyBorder="1" applyAlignment="1">
      <alignment horizontal="center" vertical="center" wrapText="1"/>
    </xf>
    <xf numFmtId="0" fontId="28" fillId="8" borderId="33" xfId="0" applyFont="1" applyFill="1" applyBorder="1" applyAlignment="1">
      <alignment horizontal="center" vertical="center"/>
    </xf>
    <xf numFmtId="0" fontId="17" fillId="7" borderId="33" xfId="0" applyFont="1" applyFill="1" applyBorder="1" applyAlignment="1">
      <alignment horizontal="center" vertical="center" wrapText="1"/>
    </xf>
    <xf numFmtId="0" fontId="17" fillId="13" borderId="33" xfId="0" applyFont="1" applyFill="1" applyBorder="1" applyAlignment="1">
      <alignment horizontal="center" vertical="center" wrapText="1"/>
    </xf>
    <xf numFmtId="0" fontId="19" fillId="2" borderId="33" xfId="0" applyFont="1" applyFill="1" applyBorder="1" applyAlignment="1">
      <alignment horizontal="center" vertical="center"/>
    </xf>
    <xf numFmtId="0" fontId="1" fillId="2" borderId="33" xfId="2" applyFont="1" applyFill="1" applyBorder="1" applyAlignment="1">
      <alignment horizontal="center" vertical="center" wrapText="1"/>
    </xf>
    <xf numFmtId="0" fontId="1" fillId="2" borderId="33" xfId="2" applyFont="1" applyFill="1" applyBorder="1" applyAlignment="1">
      <alignment horizontal="center" wrapText="1"/>
    </xf>
    <xf numFmtId="0" fontId="19" fillId="2" borderId="33" xfId="0" applyFont="1" applyFill="1" applyBorder="1" applyAlignment="1">
      <alignment horizontal="center"/>
    </xf>
    <xf numFmtId="0" fontId="1" fillId="2" borderId="33" xfId="2" applyFont="1" applyFill="1" applyBorder="1" applyAlignment="1" applyProtection="1">
      <alignment horizontal="center" vertical="center" wrapText="1"/>
    </xf>
    <xf numFmtId="0" fontId="19" fillId="2" borderId="33" xfId="0" applyFont="1" applyFill="1" applyBorder="1" applyAlignment="1">
      <alignment horizontal="center" vertical="center" wrapText="1"/>
    </xf>
    <xf numFmtId="0" fontId="17" fillId="8" borderId="33" xfId="0" applyFont="1" applyFill="1" applyBorder="1" applyAlignment="1">
      <alignment horizontal="center"/>
    </xf>
    <xf numFmtId="0" fontId="17" fillId="7" borderId="33" xfId="0" applyFont="1" applyFill="1" applyBorder="1" applyAlignment="1">
      <alignment horizontal="center"/>
    </xf>
    <xf numFmtId="0" fontId="17" fillId="13" borderId="33" xfId="0" applyFont="1" applyFill="1" applyBorder="1" applyAlignment="1">
      <alignment horizontal="center"/>
    </xf>
    <xf numFmtId="0" fontId="19" fillId="0" borderId="6" xfId="0" applyFont="1" applyBorder="1"/>
    <xf numFmtId="0" fontId="17" fillId="2" borderId="33" xfId="0" applyFont="1" applyFill="1" applyBorder="1" applyAlignment="1">
      <alignment horizontal="center" vertical="center"/>
    </xf>
    <xf numFmtId="0" fontId="1" fillId="2" borderId="33" xfId="2" applyFont="1" applyFill="1" applyBorder="1" applyAlignment="1" applyProtection="1">
      <alignment horizontal="center" wrapText="1"/>
    </xf>
    <xf numFmtId="0" fontId="17" fillId="2" borderId="33" xfId="0" applyFont="1" applyFill="1" applyBorder="1" applyAlignment="1">
      <alignment horizontal="center"/>
    </xf>
    <xf numFmtId="0" fontId="17" fillId="2" borderId="33" xfId="0" applyFont="1" applyFill="1" applyBorder="1" applyAlignment="1">
      <alignment horizontal="center" vertical="center" wrapText="1"/>
    </xf>
    <xf numFmtId="0" fontId="17" fillId="9" borderId="33" xfId="0" applyFont="1" applyFill="1" applyBorder="1" applyAlignment="1">
      <alignment horizontal="center" vertical="center"/>
    </xf>
    <xf numFmtId="0" fontId="17" fillId="22" borderId="33" xfId="0" applyFont="1" applyFill="1" applyBorder="1" applyAlignment="1">
      <alignment horizontal="center" vertical="center"/>
    </xf>
    <xf numFmtId="0" fontId="17" fillId="23" borderId="33" xfId="0" applyFont="1" applyFill="1" applyBorder="1" applyAlignment="1">
      <alignment horizontal="center" vertical="center"/>
    </xf>
    <xf numFmtId="0" fontId="17" fillId="13" borderId="33" xfId="0" applyFont="1" applyFill="1" applyBorder="1" applyAlignment="1">
      <alignment horizontal="center" vertical="center"/>
    </xf>
    <xf numFmtId="0" fontId="17" fillId="23" borderId="1" xfId="0" applyFont="1" applyFill="1" applyBorder="1" applyAlignment="1">
      <alignment horizontal="center" vertical="center"/>
    </xf>
    <xf numFmtId="0" fontId="1" fillId="21" borderId="1" xfId="2" applyFont="1" applyFill="1" applyBorder="1" applyAlignment="1">
      <alignment horizontal="center" vertical="center" wrapText="1"/>
    </xf>
    <xf numFmtId="0" fontId="1" fillId="21" borderId="5" xfId="2" applyFont="1" applyFill="1" applyBorder="1" applyAlignment="1">
      <alignment horizontal="center" vertical="center" wrapText="1"/>
    </xf>
    <xf numFmtId="44" fontId="36" fillId="9" borderId="8" xfId="0" applyNumberFormat="1" applyFont="1" applyFill="1" applyBorder="1" applyAlignment="1">
      <alignment horizontal="center" vertical="center"/>
    </xf>
    <xf numFmtId="44" fontId="36" fillId="9" borderId="22" xfId="0" applyNumberFormat="1" applyFont="1" applyFill="1" applyBorder="1" applyAlignment="1">
      <alignment horizontal="center" vertical="center"/>
    </xf>
    <xf numFmtId="44" fontId="36" fillId="2" borderId="8" xfId="0" applyNumberFormat="1" applyFont="1" applyFill="1" applyBorder="1" applyAlignment="1">
      <alignment horizontal="center" vertical="center"/>
    </xf>
    <xf numFmtId="44" fontId="36" fillId="2" borderId="14" xfId="0" applyNumberFormat="1" applyFont="1" applyFill="1" applyBorder="1" applyAlignment="1">
      <alignment horizontal="center" vertical="center"/>
    </xf>
    <xf numFmtId="166" fontId="36" fillId="2" borderId="31" xfId="0" applyNumberFormat="1" applyFont="1" applyFill="1" applyBorder="1" applyAlignment="1">
      <alignment horizontal="center" vertical="center"/>
    </xf>
    <xf numFmtId="0" fontId="13" fillId="11" borderId="45" xfId="0" applyFont="1" applyFill="1" applyBorder="1" applyAlignment="1">
      <alignment horizontal="center" vertical="center"/>
    </xf>
    <xf numFmtId="44" fontId="14" fillId="0" borderId="14" xfId="0" applyNumberFormat="1" applyFont="1" applyBorder="1" applyAlignment="1">
      <alignment horizontal="center" vertical="center"/>
    </xf>
    <xf numFmtId="44" fontId="14" fillId="0" borderId="11" xfId="0" applyNumberFormat="1" applyFont="1" applyBorder="1" applyAlignment="1">
      <alignment horizontal="center" vertical="center"/>
    </xf>
    <xf numFmtId="0" fontId="0" fillId="16" borderId="46" xfId="0" applyFill="1" applyBorder="1" applyAlignment="1">
      <alignment horizontal="center" vertical="center"/>
    </xf>
    <xf numFmtId="0" fontId="13" fillId="2" borderId="8"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8" xfId="0" applyFont="1" applyFill="1" applyBorder="1" applyAlignment="1">
      <alignment horizontal="center" vertical="center" wrapText="1"/>
    </xf>
    <xf numFmtId="0" fontId="0" fillId="6" borderId="9" xfId="0" applyFill="1" applyBorder="1" applyAlignment="1">
      <alignment horizontal="center" vertical="center"/>
    </xf>
    <xf numFmtId="0" fontId="13" fillId="6" borderId="10" xfId="0" applyFont="1" applyFill="1" applyBorder="1" applyAlignment="1">
      <alignment horizontal="left" vertical="center" wrapText="1"/>
    </xf>
    <xf numFmtId="0" fontId="0" fillId="6" borderId="10" xfId="0" applyFill="1" applyBorder="1"/>
    <xf numFmtId="44" fontId="0" fillId="6" borderId="10" xfId="0" applyNumberFormat="1" applyFill="1" applyBorder="1"/>
    <xf numFmtId="0" fontId="13" fillId="6" borderId="10" xfId="0" applyFont="1" applyFill="1" applyBorder="1"/>
    <xf numFmtId="44" fontId="13" fillId="6" borderId="8" xfId="0" applyNumberFormat="1" applyFont="1" applyFill="1" applyBorder="1"/>
    <xf numFmtId="44" fontId="0" fillId="0" borderId="6" xfId="0" applyNumberFormat="1" applyBorder="1" applyAlignment="1" applyProtection="1">
      <alignment horizontal="left" vertical="center"/>
      <protection locked="0"/>
    </xf>
    <xf numFmtId="44" fontId="0" fillId="0" borderId="1" xfId="0" applyNumberFormat="1" applyBorder="1" applyAlignment="1" applyProtection="1">
      <alignment horizontal="left" vertical="center"/>
      <protection locked="0"/>
    </xf>
    <xf numFmtId="10" fontId="11" fillId="2" borderId="1" xfId="5" applyNumberFormat="1" applyFont="1" applyFill="1" applyBorder="1" applyAlignment="1" applyProtection="1">
      <alignment horizontal="center" vertical="center"/>
    </xf>
    <xf numFmtId="10" fontId="4" fillId="3" borderId="1" xfId="5" applyNumberFormat="1" applyFont="1" applyFill="1" applyBorder="1" applyAlignment="1" applyProtection="1">
      <alignment horizontal="center" vertical="center"/>
    </xf>
    <xf numFmtId="166" fontId="33" fillId="19" borderId="33" xfId="0" applyNumberFormat="1" applyFont="1" applyFill="1" applyBorder="1" applyAlignment="1" applyProtection="1">
      <alignment horizontal="center" vertical="center"/>
      <protection locked="0"/>
    </xf>
    <xf numFmtId="10" fontId="32" fillId="17" borderId="33" xfId="0" applyNumberFormat="1" applyFont="1" applyFill="1" applyBorder="1" applyAlignment="1" applyProtection="1">
      <alignment horizontal="center" vertical="center"/>
      <protection locked="0"/>
    </xf>
    <xf numFmtId="166" fontId="32" fillId="17" borderId="33" xfId="0" applyNumberFormat="1" applyFont="1" applyFill="1" applyBorder="1" applyAlignment="1" applyProtection="1">
      <alignment horizontal="center" vertical="center"/>
      <protection locked="0"/>
    </xf>
    <xf numFmtId="44" fontId="1" fillId="2" borderId="1" xfId="1" applyNumberFormat="1" applyFill="1" applyBorder="1" applyAlignment="1" applyProtection="1">
      <alignment vertical="center"/>
      <protection locked="0"/>
    </xf>
    <xf numFmtId="10" fontId="11" fillId="2" borderId="1" xfId="5" applyNumberFormat="1" applyFont="1" applyFill="1" applyBorder="1" applyAlignment="1" applyProtection="1">
      <alignment horizontal="center" vertical="center"/>
      <protection locked="0"/>
    </xf>
    <xf numFmtId="166" fontId="1" fillId="2" borderId="1" xfId="1" applyNumberFormat="1" applyFill="1" applyBorder="1" applyAlignment="1" applyProtection="1">
      <alignment horizontal="center" vertical="center"/>
      <protection locked="0"/>
    </xf>
    <xf numFmtId="166" fontId="4" fillId="3" borderId="1" xfId="3" applyNumberFormat="1" applyFont="1" applyFill="1" applyBorder="1" applyAlignment="1" applyProtection="1">
      <alignment horizontal="center" vertical="center"/>
      <protection locked="0"/>
    </xf>
    <xf numFmtId="166" fontId="11" fillId="0" borderId="1" xfId="1" applyNumberFormat="1" applyFont="1" applyFill="1" applyBorder="1" applyAlignment="1" applyProtection="1">
      <alignment horizontal="center" vertical="center"/>
      <protection locked="0"/>
    </xf>
    <xf numFmtId="166" fontId="11" fillId="2" borderId="1" xfId="1" applyNumberFormat="1" applyFont="1" applyFill="1" applyBorder="1" applyAlignment="1" applyProtection="1">
      <alignment horizontal="center" vertical="center"/>
      <protection locked="0"/>
    </xf>
    <xf numFmtId="166" fontId="1" fillId="0" borderId="1" xfId="1" applyNumberFormat="1" applyFont="1" applyFill="1" applyBorder="1" applyAlignment="1" applyProtection="1">
      <alignment horizontal="center" vertical="center"/>
      <protection locked="0"/>
    </xf>
    <xf numFmtId="0" fontId="13" fillId="11" borderId="33" xfId="0" applyFont="1" applyFill="1" applyBorder="1" applyAlignment="1">
      <alignment horizontal="center" vertical="center"/>
    </xf>
    <xf numFmtId="0" fontId="0" fillId="10" borderId="9" xfId="0" applyFill="1" applyBorder="1" applyAlignment="1">
      <alignment horizontal="center" vertical="center"/>
    </xf>
    <xf numFmtId="0" fontId="0" fillId="10" borderId="10" xfId="0" applyFill="1" applyBorder="1" applyAlignment="1">
      <alignment horizontal="center" vertical="center"/>
    </xf>
    <xf numFmtId="0" fontId="0" fillId="10" borderId="24" xfId="0" applyFill="1" applyBorder="1" applyAlignment="1">
      <alignment horizontal="center" vertical="center"/>
    </xf>
    <xf numFmtId="0" fontId="42" fillId="2" borderId="0" xfId="0" applyFont="1" applyFill="1" applyAlignment="1" applyProtection="1">
      <alignment horizontal="center" vertical="center"/>
      <protection locked="0"/>
    </xf>
    <xf numFmtId="0" fontId="41" fillId="2" borderId="33" xfId="0" applyFont="1" applyFill="1" applyBorder="1" applyAlignment="1" applyProtection="1">
      <alignment horizontal="center" vertical="center" wrapText="1"/>
    </xf>
    <xf numFmtId="0" fontId="43" fillId="2" borderId="35" xfId="0" applyFont="1" applyFill="1" applyBorder="1" applyAlignment="1" applyProtection="1">
      <alignment horizontal="center" vertical="center"/>
      <protection locked="0"/>
    </xf>
    <xf numFmtId="0" fontId="43" fillId="2" borderId="37" xfId="0" applyFont="1" applyFill="1" applyBorder="1" applyAlignment="1" applyProtection="1">
      <alignment horizontal="center" vertical="center"/>
      <protection locked="0"/>
    </xf>
    <xf numFmtId="0" fontId="43" fillId="2" borderId="36" xfId="0" applyFont="1" applyFill="1" applyBorder="1" applyAlignment="1" applyProtection="1">
      <alignment horizontal="center" vertical="center"/>
      <protection locked="0"/>
    </xf>
    <xf numFmtId="0" fontId="42" fillId="2" borderId="35" xfId="0" applyFont="1" applyFill="1" applyBorder="1" applyAlignment="1" applyProtection="1">
      <alignment horizontal="center" vertical="center"/>
      <protection locked="0"/>
    </xf>
    <xf numFmtId="0" fontId="42" fillId="2" borderId="37" xfId="0" applyFont="1" applyFill="1" applyBorder="1" applyAlignment="1" applyProtection="1">
      <alignment horizontal="center" vertical="center"/>
      <protection locked="0"/>
    </xf>
    <xf numFmtId="0" fontId="42" fillId="2" borderId="36" xfId="0" applyFont="1" applyFill="1" applyBorder="1" applyAlignment="1" applyProtection="1">
      <alignment horizontal="center" vertical="center"/>
      <protection locked="0"/>
    </xf>
    <xf numFmtId="0" fontId="44" fillId="20" borderId="35" xfId="0" applyFont="1" applyFill="1" applyBorder="1" applyAlignment="1" applyProtection="1">
      <alignment horizontal="center" vertical="center"/>
      <protection locked="0"/>
    </xf>
    <xf numFmtId="0" fontId="44" fillId="20" borderId="37" xfId="0" applyFont="1" applyFill="1" applyBorder="1" applyAlignment="1" applyProtection="1">
      <alignment horizontal="center" vertical="center"/>
      <protection locked="0"/>
    </xf>
    <xf numFmtId="0" fontId="44" fillId="20" borderId="36" xfId="0" applyFont="1" applyFill="1" applyBorder="1" applyAlignment="1" applyProtection="1">
      <alignment horizontal="center" vertical="center"/>
      <protection locked="0"/>
    </xf>
    <xf numFmtId="0" fontId="45" fillId="0" borderId="4" xfId="0" applyFont="1" applyBorder="1" applyAlignment="1" applyProtection="1">
      <alignment horizontal="justify" vertical="center" wrapText="1"/>
    </xf>
    <xf numFmtId="0" fontId="45" fillId="0" borderId="37" xfId="0" applyFont="1" applyBorder="1" applyAlignment="1" applyProtection="1">
      <alignment horizontal="justify" vertical="center" wrapText="1"/>
    </xf>
    <xf numFmtId="0" fontId="45" fillId="0" borderId="36" xfId="0" applyFont="1" applyBorder="1" applyAlignment="1" applyProtection="1">
      <alignment horizontal="justify" vertical="center" wrapText="1"/>
    </xf>
    <xf numFmtId="0" fontId="42" fillId="0" borderId="0" xfId="0" applyFont="1" applyAlignment="1" applyProtection="1">
      <alignment horizontal="center" vertical="justify"/>
    </xf>
    <xf numFmtId="0" fontId="41" fillId="2" borderId="33" xfId="0" applyFont="1" applyFill="1" applyBorder="1" applyAlignment="1" applyProtection="1">
      <alignment horizontal="center" vertical="center"/>
    </xf>
    <xf numFmtId="0" fontId="45" fillId="0" borderId="4" xfId="0" applyFont="1" applyBorder="1" applyAlignment="1" applyProtection="1">
      <alignment horizontal="justify" vertical="center" wrapText="1"/>
      <protection locked="0"/>
    </xf>
    <xf numFmtId="0" fontId="45" fillId="0" borderId="37" xfId="0" applyFont="1" applyBorder="1" applyAlignment="1" applyProtection="1">
      <alignment horizontal="justify" vertical="center" wrapText="1"/>
      <protection locked="0"/>
    </xf>
    <xf numFmtId="0" fontId="45" fillId="0" borderId="36" xfId="0" applyFont="1" applyBorder="1" applyAlignment="1" applyProtection="1">
      <alignment horizontal="justify" vertical="center" wrapText="1"/>
      <protection locked="0"/>
    </xf>
    <xf numFmtId="0" fontId="45" fillId="0" borderId="4" xfId="0" applyFont="1" applyBorder="1" applyAlignment="1">
      <alignment horizontal="justify" vertical="center" wrapText="1"/>
    </xf>
    <xf numFmtId="0" fontId="45" fillId="0" borderId="37" xfId="0" applyFont="1" applyBorder="1" applyAlignment="1">
      <alignment horizontal="justify" vertical="center" wrapText="1"/>
    </xf>
    <xf numFmtId="0" fontId="45" fillId="0" borderId="36" xfId="0" applyFont="1" applyBorder="1" applyAlignment="1">
      <alignment horizontal="justify" vertical="center" wrapText="1"/>
    </xf>
    <xf numFmtId="0" fontId="30" fillId="2" borderId="34" xfId="0" applyFont="1" applyFill="1" applyBorder="1" applyAlignment="1" applyProtection="1">
      <alignment horizontal="center" vertical="center"/>
    </xf>
    <xf numFmtId="0" fontId="30" fillId="2" borderId="0" xfId="0" applyFont="1" applyFill="1" applyBorder="1" applyAlignment="1" applyProtection="1">
      <alignment horizontal="center" vertical="center"/>
    </xf>
    <xf numFmtId="0" fontId="40" fillId="0" borderId="43" xfId="0" applyFont="1" applyBorder="1" applyAlignment="1" applyProtection="1">
      <alignment horizontal="left" vertical="center" wrapText="1"/>
      <protection locked="0"/>
    </xf>
    <xf numFmtId="0" fontId="45" fillId="0" borderId="4" xfId="0" applyFont="1" applyBorder="1" applyAlignment="1" applyProtection="1">
      <alignment horizontal="left" vertical="center" wrapText="1"/>
      <protection locked="0"/>
    </xf>
    <xf numFmtId="0" fontId="45" fillId="0" borderId="37" xfId="0" applyFont="1" applyBorder="1" applyAlignment="1" applyProtection="1">
      <alignment horizontal="left" vertical="center" wrapText="1"/>
      <protection locked="0"/>
    </xf>
    <xf numFmtId="0" fontId="45" fillId="0" borderId="36" xfId="0" applyFont="1" applyBorder="1" applyAlignment="1" applyProtection="1">
      <alignment horizontal="left" vertical="center" wrapText="1"/>
      <protection locked="0"/>
    </xf>
    <xf numFmtId="0" fontId="13" fillId="11" borderId="9"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13" fillId="11" borderId="11" xfId="0" applyFont="1" applyFill="1" applyBorder="1" applyAlignment="1">
      <alignment horizontal="center" vertical="center" wrapText="1"/>
    </xf>
    <xf numFmtId="0" fontId="35" fillId="11" borderId="9" xfId="0" applyFont="1" applyFill="1" applyBorder="1" applyAlignment="1">
      <alignment horizontal="right" vertical="center" wrapText="1"/>
    </xf>
    <xf numFmtId="0" fontId="35" fillId="11" borderId="10" xfId="0" applyFont="1" applyFill="1" applyBorder="1" applyAlignment="1">
      <alignment horizontal="right" vertical="center" wrapText="1"/>
    </xf>
    <xf numFmtId="0" fontId="35" fillId="11" borderId="11" xfId="0" applyFont="1" applyFill="1" applyBorder="1" applyAlignment="1">
      <alignment horizontal="right" vertical="center" wrapText="1"/>
    </xf>
    <xf numFmtId="44" fontId="37" fillId="2" borderId="9" xfId="0" applyNumberFormat="1" applyFont="1" applyFill="1" applyBorder="1" applyAlignment="1">
      <alignment horizontal="center" vertical="center"/>
    </xf>
    <xf numFmtId="44" fontId="37" fillId="2" borderId="11" xfId="0" applyNumberFormat="1" applyFont="1" applyFill="1" applyBorder="1" applyAlignment="1">
      <alignment horizontal="center" vertical="center"/>
    </xf>
    <xf numFmtId="0" fontId="39" fillId="0" borderId="0" xfId="0" applyFont="1" applyAlignment="1">
      <alignment horizontal="center" vertical="center"/>
    </xf>
    <xf numFmtId="0" fontId="40" fillId="0" borderId="0" xfId="0" applyFont="1" applyAlignment="1" applyProtection="1">
      <alignment horizontal="center" vertical="center"/>
    </xf>
    <xf numFmtId="167" fontId="30" fillId="0" borderId="0" xfId="8" applyNumberFormat="1" applyFont="1" applyAlignment="1" applyProtection="1">
      <alignment vertical="center" wrapText="1"/>
    </xf>
    <xf numFmtId="0" fontId="40" fillId="0" borderId="0" xfId="0" applyFont="1" applyAlignment="1" applyProtection="1">
      <alignment horizontal="center" vertical="center" wrapText="1"/>
    </xf>
    <xf numFmtId="0" fontId="40" fillId="0" borderId="33" xfId="0" applyFont="1" applyFill="1" applyBorder="1" applyAlignment="1" applyProtection="1">
      <alignment horizontal="center" vertical="center" wrapText="1"/>
    </xf>
    <xf numFmtId="0" fontId="1" fillId="2" borderId="4" xfId="1" applyFill="1" applyBorder="1" applyAlignment="1">
      <alignment horizontal="left" vertical="center"/>
    </xf>
    <xf numFmtId="0" fontId="1" fillId="2" borderId="3" xfId="1" applyFill="1" applyBorder="1" applyAlignment="1">
      <alignment horizontal="left" vertical="center"/>
    </xf>
    <xf numFmtId="0" fontId="1" fillId="2" borderId="2" xfId="1" applyFill="1" applyBorder="1" applyAlignment="1">
      <alignment horizontal="left" vertical="center"/>
    </xf>
    <xf numFmtId="0" fontId="4" fillId="4" borderId="1" xfId="1" applyFont="1" applyFill="1" applyBorder="1" applyAlignment="1">
      <alignment horizontal="center" vertical="center"/>
    </xf>
    <xf numFmtId="0" fontId="4" fillId="3" borderId="4" xfId="1" applyFont="1" applyFill="1" applyBorder="1" applyAlignment="1">
      <alignment horizontal="left" vertical="center"/>
    </xf>
    <xf numFmtId="0" fontId="4" fillId="3" borderId="3" xfId="1" applyFont="1" applyFill="1" applyBorder="1" applyAlignment="1">
      <alignment horizontal="left" vertical="center"/>
    </xf>
    <xf numFmtId="0" fontId="4" fillId="3" borderId="2" xfId="1" applyFont="1" applyFill="1" applyBorder="1" applyAlignment="1">
      <alignment horizontal="left" vertical="center"/>
    </xf>
    <xf numFmtId="0" fontId="4" fillId="4" borderId="4" xfId="1" applyFont="1" applyFill="1" applyBorder="1" applyAlignment="1">
      <alignment horizontal="left" vertical="center"/>
    </xf>
    <xf numFmtId="0" fontId="4" fillId="4" borderId="3" xfId="1" applyFont="1" applyFill="1" applyBorder="1" applyAlignment="1">
      <alignment horizontal="left" vertical="center"/>
    </xf>
    <xf numFmtId="0" fontId="4" fillId="4" borderId="2" xfId="1" applyFont="1" applyFill="1" applyBorder="1" applyAlignment="1">
      <alignment horizontal="left" vertical="center"/>
    </xf>
    <xf numFmtId="0" fontId="4" fillId="4" borderId="1" xfId="1" applyFont="1" applyFill="1" applyBorder="1" applyAlignment="1">
      <alignment horizontal="left" vertical="center"/>
    </xf>
    <xf numFmtId="0" fontId="1" fillId="2" borderId="1" xfId="1" applyFill="1" applyBorder="1" applyAlignment="1">
      <alignment horizontal="left" vertical="center"/>
    </xf>
    <xf numFmtId="0" fontId="4" fillId="3" borderId="4" xfId="1" applyFont="1" applyFill="1" applyBorder="1" applyAlignment="1">
      <alignment vertical="center"/>
    </xf>
    <xf numFmtId="0" fontId="4" fillId="3" borderId="3" xfId="1" applyFont="1" applyFill="1" applyBorder="1" applyAlignment="1">
      <alignment vertical="center"/>
    </xf>
    <xf numFmtId="0" fontId="4" fillId="3" borderId="2" xfId="1" applyFont="1" applyFill="1" applyBorder="1" applyAlignment="1">
      <alignment vertical="center"/>
    </xf>
    <xf numFmtId="0" fontId="1" fillId="0" borderId="4" xfId="1" applyFill="1" applyBorder="1" applyAlignment="1">
      <alignment horizontal="left" vertical="center"/>
    </xf>
    <xf numFmtId="0" fontId="1" fillId="0" borderId="3" xfId="1" applyFill="1" applyBorder="1" applyAlignment="1">
      <alignment horizontal="left" vertical="center"/>
    </xf>
    <xf numFmtId="0" fontId="1" fillId="0" borderId="2" xfId="1" applyFill="1" applyBorder="1" applyAlignment="1">
      <alignment horizontal="left" vertical="center"/>
    </xf>
    <xf numFmtId="0" fontId="1" fillId="0" borderId="4" xfId="1" applyBorder="1" applyAlignment="1">
      <alignment horizontal="left" vertical="center"/>
    </xf>
    <xf numFmtId="0" fontId="1" fillId="0" borderId="3" xfId="1" applyBorder="1" applyAlignment="1">
      <alignment horizontal="left" vertical="center"/>
    </xf>
    <xf numFmtId="0" fontId="1" fillId="0" borderId="2" xfId="1" applyBorder="1" applyAlignment="1">
      <alignment horizontal="left" vertical="center"/>
    </xf>
    <xf numFmtId="0" fontId="4" fillId="0" borderId="4" xfId="1" applyFont="1" applyBorder="1" applyAlignment="1">
      <alignment horizontal="left" vertical="center"/>
    </xf>
    <xf numFmtId="0" fontId="4" fillId="0" borderId="3" xfId="1" applyFont="1" applyBorder="1" applyAlignment="1">
      <alignment horizontal="left" vertical="center"/>
    </xf>
    <xf numFmtId="0" fontId="4" fillId="0" borderId="2" xfId="1" applyFont="1" applyBorder="1" applyAlignment="1">
      <alignment horizontal="left" vertical="center"/>
    </xf>
    <xf numFmtId="0" fontId="7" fillId="2" borderId="4" xfId="1" applyFont="1" applyFill="1" applyBorder="1" applyAlignment="1">
      <alignment vertical="center"/>
    </xf>
    <xf numFmtId="0" fontId="7" fillId="2" borderId="3" xfId="1" applyFont="1" applyFill="1" applyBorder="1" applyAlignment="1">
      <alignment vertical="center"/>
    </xf>
    <xf numFmtId="0" fontId="7" fillId="2" borderId="2" xfId="1" applyFont="1" applyFill="1" applyBorder="1" applyAlignment="1">
      <alignment vertical="center"/>
    </xf>
    <xf numFmtId="0" fontId="1" fillId="2" borderId="4" xfId="1" applyFill="1" applyBorder="1" applyAlignment="1">
      <alignment vertical="center"/>
    </xf>
    <xf numFmtId="0" fontId="1" fillId="2" borderId="3" xfId="1" applyFill="1" applyBorder="1" applyAlignment="1">
      <alignment vertical="center"/>
    </xf>
    <xf numFmtId="0" fontId="1" fillId="2" borderId="2" xfId="1" applyFill="1" applyBorder="1" applyAlignment="1">
      <alignment vertical="center"/>
    </xf>
    <xf numFmtId="0" fontId="5" fillId="2" borderId="7" xfId="1" applyFont="1" applyFill="1" applyBorder="1" applyAlignment="1">
      <alignment horizontal="center" vertical="center"/>
    </xf>
    <xf numFmtId="0" fontId="4" fillId="4" borderId="4"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2" borderId="1" xfId="1" applyFont="1" applyFill="1" applyBorder="1" applyAlignment="1">
      <alignment horizontal="left" vertical="center"/>
    </xf>
    <xf numFmtId="0" fontId="4" fillId="2" borderId="3" xfId="1" applyFont="1" applyFill="1" applyBorder="1" applyAlignment="1">
      <alignment horizontal="left" vertical="center"/>
    </xf>
    <xf numFmtId="0" fontId="4" fillId="2" borderId="2" xfId="1" applyFont="1" applyFill="1" applyBorder="1" applyAlignment="1">
      <alignment horizontal="left" vertical="center"/>
    </xf>
    <xf numFmtId="0" fontId="1" fillId="0" borderId="4" xfId="1" applyBorder="1" applyAlignment="1">
      <alignment vertical="center"/>
    </xf>
    <xf numFmtId="0" fontId="1" fillId="0" borderId="3" xfId="1" applyBorder="1" applyAlignment="1">
      <alignment vertical="center"/>
    </xf>
    <xf numFmtId="0" fontId="1" fillId="0" borderId="2" xfId="1" applyBorder="1" applyAlignment="1">
      <alignment vertical="center"/>
    </xf>
    <xf numFmtId="0" fontId="4" fillId="12" borderId="6" xfId="1" applyFont="1" applyFill="1" applyBorder="1" applyAlignment="1">
      <alignment horizontal="left" vertical="center"/>
    </xf>
    <xf numFmtId="0" fontId="4" fillId="2" borderId="5" xfId="1" applyFont="1" applyFill="1" applyBorder="1" applyAlignment="1">
      <alignment horizontal="left" vertical="center"/>
    </xf>
    <xf numFmtId="0" fontId="11" fillId="2" borderId="4" xfId="1" applyFont="1" applyFill="1" applyBorder="1" applyAlignment="1">
      <alignment vertical="center"/>
    </xf>
    <xf numFmtId="0" fontId="11" fillId="2" borderId="3" xfId="1" applyFont="1" applyFill="1" applyBorder="1" applyAlignment="1">
      <alignment vertical="center"/>
    </xf>
    <xf numFmtId="0" fontId="11" fillId="2" borderId="2" xfId="1" applyFont="1" applyFill="1" applyBorder="1" applyAlignment="1">
      <alignment vertical="center"/>
    </xf>
    <xf numFmtId="0" fontId="4" fillId="7" borderId="6" xfId="1" applyFont="1" applyFill="1" applyBorder="1" applyAlignment="1">
      <alignment horizontal="left" vertical="center"/>
    </xf>
    <xf numFmtId="0" fontId="1" fillId="0" borderId="4" xfId="1" applyFont="1" applyFill="1" applyBorder="1" applyAlignment="1">
      <alignment horizontal="left" vertical="center"/>
    </xf>
    <xf numFmtId="0" fontId="1" fillId="0" borderId="3" xfId="1" applyFont="1" applyFill="1" applyBorder="1" applyAlignment="1">
      <alignment horizontal="left" vertical="center"/>
    </xf>
    <xf numFmtId="0" fontId="1" fillId="0" borderId="2" xfId="1" applyFont="1" applyFill="1" applyBorder="1" applyAlignment="1">
      <alignment horizontal="left" vertical="center"/>
    </xf>
    <xf numFmtId="0" fontId="10" fillId="2" borderId="4" xfId="1" applyFont="1" applyFill="1" applyBorder="1" applyAlignment="1">
      <alignment horizontal="left" vertical="center"/>
    </xf>
    <xf numFmtId="0" fontId="10" fillId="2" borderId="3" xfId="1" applyFont="1" applyFill="1" applyBorder="1" applyAlignment="1">
      <alignment horizontal="left" vertical="center"/>
    </xf>
    <xf numFmtId="0" fontId="10" fillId="2" borderId="2" xfId="1" applyFont="1" applyFill="1" applyBorder="1" applyAlignment="1">
      <alignment horizontal="left" vertical="center"/>
    </xf>
    <xf numFmtId="0" fontId="4" fillId="0" borderId="1" xfId="1" applyFont="1" applyFill="1" applyBorder="1" applyAlignment="1">
      <alignment horizontal="left" vertical="center"/>
    </xf>
    <xf numFmtId="0" fontId="4" fillId="8" borderId="6" xfId="1" applyFont="1" applyFill="1" applyBorder="1" applyAlignment="1">
      <alignment horizontal="left" vertical="center"/>
    </xf>
    <xf numFmtId="0" fontId="5" fillId="3" borderId="4" xfId="1" applyFont="1" applyFill="1" applyBorder="1" applyAlignment="1">
      <alignment horizontal="left" vertical="center"/>
    </xf>
    <xf numFmtId="0" fontId="5" fillId="3" borderId="3" xfId="1" applyFont="1" applyFill="1" applyBorder="1" applyAlignment="1">
      <alignment horizontal="left" vertical="center"/>
    </xf>
    <xf numFmtId="0" fontId="5" fillId="3" borderId="2" xfId="1" applyFont="1" applyFill="1" applyBorder="1" applyAlignment="1">
      <alignment horizontal="left" vertical="center"/>
    </xf>
    <xf numFmtId="0" fontId="1" fillId="2" borderId="4" xfId="1" applyFont="1" applyFill="1" applyBorder="1" applyAlignment="1">
      <alignment horizontal="left" vertical="center"/>
    </xf>
    <xf numFmtId="0" fontId="1" fillId="2" borderId="3" xfId="1" applyFont="1" applyFill="1" applyBorder="1" applyAlignment="1">
      <alignment horizontal="left" vertical="center"/>
    </xf>
    <xf numFmtId="0" fontId="1" fillId="2" borderId="2" xfId="1" applyFont="1" applyFill="1" applyBorder="1" applyAlignment="1">
      <alignment horizontal="left" vertical="center"/>
    </xf>
    <xf numFmtId="0" fontId="4" fillId="4" borderId="6" xfId="1" applyFont="1" applyFill="1" applyBorder="1" applyAlignment="1">
      <alignment horizontal="left" vertical="center"/>
    </xf>
    <xf numFmtId="0" fontId="4" fillId="2" borderId="4" xfId="1" applyFont="1" applyFill="1" applyBorder="1" applyAlignment="1">
      <alignment horizontal="left" vertical="center"/>
    </xf>
    <xf numFmtId="0" fontId="4" fillId="21" borderId="6" xfId="1" applyFont="1" applyFill="1" applyBorder="1" applyAlignment="1">
      <alignment horizontal="left" vertical="center"/>
    </xf>
    <xf numFmtId="0" fontId="5" fillId="0" borderId="4" xfId="1" applyFont="1" applyFill="1" applyBorder="1" applyAlignment="1">
      <alignment horizontal="left" vertical="center"/>
    </xf>
    <xf numFmtId="0" fontId="5" fillId="0" borderId="3" xfId="1" applyFont="1" applyFill="1" applyBorder="1" applyAlignment="1">
      <alignment horizontal="left" vertical="center"/>
    </xf>
    <xf numFmtId="0" fontId="5" fillId="0" borderId="2" xfId="1" applyFont="1" applyFill="1" applyBorder="1" applyAlignment="1">
      <alignment horizontal="left" vertical="center"/>
    </xf>
    <xf numFmtId="0" fontId="32" fillId="17" borderId="35" xfId="0" applyNumberFormat="1" applyFont="1" applyFill="1" applyBorder="1" applyAlignment="1" applyProtection="1">
      <alignment horizontal="left" vertical="center"/>
    </xf>
    <xf numFmtId="0" fontId="32" fillId="17" borderId="37" xfId="0" applyNumberFormat="1" applyFont="1" applyFill="1" applyBorder="1" applyAlignment="1" applyProtection="1">
      <alignment horizontal="left" vertical="center"/>
    </xf>
    <xf numFmtId="0" fontId="32" fillId="17" borderId="36" xfId="0" applyNumberFormat="1" applyFont="1" applyFill="1" applyBorder="1" applyAlignment="1" applyProtection="1">
      <alignment horizontal="left" vertical="center"/>
    </xf>
    <xf numFmtId="0" fontId="33" fillId="19" borderId="35" xfId="0" applyNumberFormat="1" applyFont="1" applyFill="1" applyBorder="1" applyAlignment="1" applyProtection="1">
      <alignment horizontal="left" vertical="center"/>
    </xf>
    <xf numFmtId="0" fontId="33" fillId="19" borderId="37" xfId="0" applyNumberFormat="1" applyFont="1" applyFill="1" applyBorder="1" applyAlignment="1" applyProtection="1">
      <alignment horizontal="left" vertical="center"/>
    </xf>
    <xf numFmtId="0" fontId="33" fillId="19" borderId="36" xfId="0" applyNumberFormat="1" applyFont="1" applyFill="1" applyBorder="1" applyAlignment="1" applyProtection="1">
      <alignment horizontal="left" vertical="center"/>
    </xf>
    <xf numFmtId="0" fontId="33" fillId="18" borderId="35" xfId="0" applyNumberFormat="1" applyFont="1" applyFill="1" applyBorder="1" applyAlignment="1" applyProtection="1">
      <alignment horizontal="left" vertical="center"/>
    </xf>
    <xf numFmtId="0" fontId="33" fillId="18" borderId="37" xfId="0" applyNumberFormat="1" applyFont="1" applyFill="1" applyBorder="1" applyAlignment="1" applyProtection="1">
      <alignment horizontal="left" vertical="center"/>
    </xf>
    <xf numFmtId="0" fontId="33" fillId="18" borderId="36" xfId="0" applyNumberFormat="1" applyFont="1" applyFill="1" applyBorder="1" applyAlignment="1" applyProtection="1">
      <alignment horizontal="left" vertical="center"/>
    </xf>
    <xf numFmtId="0" fontId="32" fillId="17" borderId="35" xfId="0" applyNumberFormat="1" applyFont="1" applyFill="1" applyBorder="1" applyAlignment="1" applyProtection="1">
      <alignment vertical="center"/>
    </xf>
    <xf numFmtId="0" fontId="32" fillId="17" borderId="37" xfId="0" applyNumberFormat="1" applyFont="1" applyFill="1" applyBorder="1" applyAlignment="1" applyProtection="1">
      <alignment vertical="center"/>
    </xf>
    <xf numFmtId="0" fontId="32" fillId="17" borderId="36" xfId="0" applyNumberFormat="1" applyFont="1" applyFill="1" applyBorder="1" applyAlignment="1" applyProtection="1">
      <alignment vertical="center"/>
    </xf>
    <xf numFmtId="0" fontId="32" fillId="17" borderId="35" xfId="0" quotePrefix="1" applyNumberFormat="1" applyFont="1" applyFill="1" applyBorder="1" applyAlignment="1" applyProtection="1">
      <alignment vertical="center"/>
    </xf>
    <xf numFmtId="0" fontId="32" fillId="17" borderId="37" xfId="0" quotePrefix="1" applyNumberFormat="1" applyFont="1" applyFill="1" applyBorder="1" applyAlignment="1" applyProtection="1">
      <alignment vertical="center"/>
    </xf>
    <xf numFmtId="0" fontId="32" fillId="17" borderId="36" xfId="0" quotePrefix="1" applyNumberFormat="1" applyFont="1" applyFill="1" applyBorder="1" applyAlignment="1" applyProtection="1">
      <alignment vertical="center"/>
    </xf>
    <xf numFmtId="0" fontId="33" fillId="18" borderId="35" xfId="0" applyNumberFormat="1" applyFont="1" applyFill="1" applyBorder="1" applyAlignment="1" applyProtection="1">
      <alignment horizontal="center" vertical="center"/>
    </xf>
    <xf numFmtId="0" fontId="33" fillId="18" borderId="37" xfId="0" applyNumberFormat="1" applyFont="1" applyFill="1" applyBorder="1" applyAlignment="1" applyProtection="1">
      <alignment horizontal="center" vertical="center"/>
    </xf>
    <xf numFmtId="0" fontId="33" fillId="18" borderId="36" xfId="0" applyNumberFormat="1" applyFont="1" applyFill="1" applyBorder="1" applyAlignment="1" applyProtection="1">
      <alignment horizontal="center" vertical="center"/>
    </xf>
    <xf numFmtId="0" fontId="33" fillId="17" borderId="35" xfId="0" applyNumberFormat="1" applyFont="1" applyFill="1" applyBorder="1" applyAlignment="1" applyProtection="1">
      <alignment horizontal="left" vertical="center"/>
    </xf>
    <xf numFmtId="0" fontId="33" fillId="17" borderId="37" xfId="0" applyNumberFormat="1" applyFont="1" applyFill="1" applyBorder="1" applyAlignment="1" applyProtection="1">
      <alignment horizontal="left" vertical="center"/>
    </xf>
    <xf numFmtId="0" fontId="33" fillId="17" borderId="36" xfId="0" applyNumberFormat="1" applyFont="1" applyFill="1" applyBorder="1" applyAlignment="1" applyProtection="1">
      <alignment horizontal="left" vertical="center"/>
    </xf>
    <xf numFmtId="0" fontId="33" fillId="19" borderId="35" xfId="0" applyNumberFormat="1" applyFont="1" applyFill="1" applyBorder="1" applyAlignment="1" applyProtection="1">
      <alignment vertical="center"/>
    </xf>
    <xf numFmtId="0" fontId="33" fillId="19" borderId="37" xfId="0" applyNumberFormat="1" applyFont="1" applyFill="1" applyBorder="1" applyAlignment="1" applyProtection="1">
      <alignment vertical="center"/>
    </xf>
    <xf numFmtId="0" fontId="33" fillId="19" borderId="36" xfId="0" applyNumberFormat="1" applyFont="1" applyFill="1" applyBorder="1" applyAlignment="1" applyProtection="1">
      <alignment vertical="center"/>
    </xf>
    <xf numFmtId="0" fontId="33" fillId="18" borderId="35" xfId="0" applyNumberFormat="1" applyFont="1" applyFill="1" applyBorder="1" applyAlignment="1" applyProtection="1">
      <alignment horizontal="center" vertical="center" wrapText="1"/>
    </xf>
    <xf numFmtId="0" fontId="33" fillId="18" borderId="37" xfId="0" applyNumberFormat="1" applyFont="1" applyFill="1" applyBorder="1" applyAlignment="1" applyProtection="1">
      <alignment horizontal="center" vertical="center" wrapText="1"/>
    </xf>
    <xf numFmtId="0" fontId="33" fillId="18" borderId="36" xfId="0" applyNumberFormat="1" applyFont="1" applyFill="1" applyBorder="1" applyAlignment="1" applyProtection="1">
      <alignment horizontal="center" vertical="center" wrapText="1"/>
    </xf>
    <xf numFmtId="0" fontId="33" fillId="17" borderId="41" xfId="0" applyNumberFormat="1" applyFont="1" applyFill="1" applyBorder="1" applyAlignment="1" applyProtection="1">
      <alignment horizontal="left" vertical="center"/>
    </xf>
    <xf numFmtId="0" fontId="33" fillId="17" borderId="43" xfId="0" applyNumberFormat="1" applyFont="1" applyFill="1" applyBorder="1" applyAlignment="1" applyProtection="1">
      <alignment horizontal="left" vertical="center"/>
    </xf>
    <xf numFmtId="0" fontId="33" fillId="17" borderId="42" xfId="0" applyNumberFormat="1" applyFont="1" applyFill="1" applyBorder="1" applyAlignment="1" applyProtection="1">
      <alignment horizontal="left" vertical="center"/>
    </xf>
    <xf numFmtId="0" fontId="33" fillId="17" borderId="39" xfId="0" applyNumberFormat="1" applyFont="1" applyFill="1" applyBorder="1" applyAlignment="1" applyProtection="1">
      <alignment horizontal="left" vertical="center"/>
    </xf>
    <xf numFmtId="0" fontId="33" fillId="17" borderId="40" xfId="0" applyNumberFormat="1" applyFont="1" applyFill="1" applyBorder="1" applyAlignment="1" applyProtection="1">
      <alignment horizontal="left" vertical="center"/>
    </xf>
    <xf numFmtId="0" fontId="33" fillId="17" borderId="44" xfId="0" applyNumberFormat="1" applyFont="1" applyFill="1" applyBorder="1" applyAlignment="1" applyProtection="1">
      <alignment horizontal="left" vertical="center"/>
    </xf>
    <xf numFmtId="0" fontId="1" fillId="17" borderId="35" xfId="0" applyNumberFormat="1" applyFont="1" applyFill="1" applyBorder="1" applyAlignment="1" applyProtection="1">
      <alignment horizontal="left" vertical="center"/>
    </xf>
    <xf numFmtId="0" fontId="1" fillId="17" borderId="37" xfId="0" applyNumberFormat="1" applyFont="1" applyFill="1" applyBorder="1" applyAlignment="1" applyProtection="1">
      <alignment horizontal="left" vertical="center"/>
    </xf>
    <xf numFmtId="0" fontId="1" fillId="17" borderId="36" xfId="0" applyNumberFormat="1" applyFont="1" applyFill="1" applyBorder="1" applyAlignment="1" applyProtection="1">
      <alignment horizontal="left" vertical="center"/>
    </xf>
    <xf numFmtId="0" fontId="1" fillId="0" borderId="35" xfId="0" applyNumberFormat="1" applyFont="1" applyFill="1" applyBorder="1" applyAlignment="1" applyProtection="1">
      <alignment horizontal="left" vertical="center"/>
    </xf>
    <xf numFmtId="0" fontId="1" fillId="0" borderId="37" xfId="0" applyNumberFormat="1" applyFont="1" applyFill="1" applyBorder="1" applyAlignment="1" applyProtection="1">
      <alignment horizontal="left" vertical="center"/>
    </xf>
    <xf numFmtId="0" fontId="1" fillId="0" borderId="36" xfId="0" applyNumberFormat="1" applyFont="1" applyFill="1" applyBorder="1" applyAlignment="1" applyProtection="1">
      <alignment horizontal="left" vertical="center"/>
    </xf>
    <xf numFmtId="0" fontId="17" fillId="2" borderId="33" xfId="2" applyFont="1" applyFill="1" applyBorder="1" applyAlignment="1" applyProtection="1">
      <alignment horizontal="center" vertical="center" wrapText="1"/>
    </xf>
    <xf numFmtId="0" fontId="17" fillId="2" borderId="43" xfId="0" applyFont="1" applyFill="1" applyBorder="1" applyAlignment="1">
      <alignment horizontal="center" vertical="center"/>
    </xf>
    <xf numFmtId="0" fontId="17" fillId="0" borderId="4" xfId="0" applyFont="1" applyBorder="1" applyAlignment="1">
      <alignment horizontal="center"/>
    </xf>
    <xf numFmtId="0" fontId="17" fillId="0" borderId="3" xfId="0" applyFont="1" applyBorder="1" applyAlignment="1">
      <alignment horizontal="center"/>
    </xf>
    <xf numFmtId="0" fontId="17" fillId="0" borderId="2" xfId="0" applyFont="1" applyBorder="1" applyAlignment="1">
      <alignment horizontal="center"/>
    </xf>
    <xf numFmtId="0" fontId="17" fillId="2" borderId="33" xfId="0" applyFont="1" applyFill="1" applyBorder="1" applyAlignment="1">
      <alignment horizontal="center" vertical="center"/>
    </xf>
    <xf numFmtId="0" fontId="17" fillId="2" borderId="33" xfId="0" applyFont="1" applyFill="1" applyBorder="1" applyAlignment="1">
      <alignment horizontal="center" vertical="center" wrapText="1"/>
    </xf>
    <xf numFmtId="0" fontId="31" fillId="15" borderId="4" xfId="0" applyFont="1" applyFill="1" applyBorder="1" applyAlignment="1">
      <alignment horizontal="center" vertical="center"/>
    </xf>
    <xf numFmtId="0" fontId="31" fillId="15" borderId="3" xfId="0" applyFont="1" applyFill="1" applyBorder="1" applyAlignment="1">
      <alignment horizontal="center" vertical="center"/>
    </xf>
    <xf numFmtId="0" fontId="31" fillId="15" borderId="2" xfId="0" applyFont="1" applyFill="1" applyBorder="1" applyAlignment="1">
      <alignment horizontal="center" vertical="center"/>
    </xf>
    <xf numFmtId="0" fontId="30" fillId="8" borderId="4" xfId="0" applyFont="1" applyFill="1" applyBorder="1" applyAlignment="1">
      <alignment horizontal="center" vertical="center"/>
    </xf>
    <xf numFmtId="0" fontId="30" fillId="8" borderId="3" xfId="0" applyFont="1" applyFill="1" applyBorder="1" applyAlignment="1">
      <alignment horizontal="center" vertical="center"/>
    </xf>
    <xf numFmtId="0" fontId="30" fillId="8" borderId="2" xfId="0" applyFont="1" applyFill="1" applyBorder="1" applyAlignment="1">
      <alignment horizontal="center" vertical="center"/>
    </xf>
    <xf numFmtId="0" fontId="30" fillId="7" borderId="4" xfId="0" applyFont="1" applyFill="1" applyBorder="1" applyAlignment="1">
      <alignment horizontal="center" vertical="center"/>
    </xf>
    <xf numFmtId="0" fontId="30" fillId="7" borderId="3" xfId="0" applyFont="1" applyFill="1" applyBorder="1" applyAlignment="1">
      <alignment horizontal="center" vertical="center"/>
    </xf>
    <xf numFmtId="0" fontId="30" fillId="7" borderId="2" xfId="0" applyFont="1" applyFill="1" applyBorder="1" applyAlignment="1">
      <alignment horizontal="center" vertical="center"/>
    </xf>
    <xf numFmtId="0" fontId="30" fillId="13" borderId="4" xfId="0" applyFont="1" applyFill="1" applyBorder="1" applyAlignment="1">
      <alignment horizontal="center" vertical="center"/>
    </xf>
    <xf numFmtId="0" fontId="0" fillId="0" borderId="3" xfId="0" applyBorder="1"/>
    <xf numFmtId="0" fontId="0" fillId="0" borderId="2" xfId="0" applyBorder="1"/>
    <xf numFmtId="0" fontId="46" fillId="14" borderId="4" xfId="0" applyFont="1" applyFill="1" applyBorder="1" applyAlignment="1">
      <alignment horizontal="center"/>
    </xf>
    <xf numFmtId="0" fontId="46" fillId="14" borderId="3" xfId="0" applyFont="1" applyFill="1" applyBorder="1" applyAlignment="1">
      <alignment horizontal="center"/>
    </xf>
    <xf numFmtId="0" fontId="46" fillId="14" borderId="2" xfId="0" applyFont="1" applyFill="1" applyBorder="1" applyAlignment="1">
      <alignment horizontal="center"/>
    </xf>
    <xf numFmtId="0" fontId="17" fillId="0" borderId="40" xfId="0" applyFont="1" applyBorder="1" applyAlignment="1">
      <alignment horizontal="center" vertical="center"/>
    </xf>
    <xf numFmtId="0" fontId="17" fillId="0" borderId="17" xfId="0" applyFont="1" applyBorder="1" applyAlignment="1">
      <alignment horizontal="center" vertical="center"/>
    </xf>
    <xf numFmtId="0" fontId="17" fillId="2" borderId="4" xfId="0" applyFont="1" applyFill="1" applyBorder="1" applyAlignment="1">
      <alignment horizontal="center"/>
    </xf>
    <xf numFmtId="0" fontId="17" fillId="2" borderId="2" xfId="0" applyFont="1" applyFill="1" applyBorder="1" applyAlignment="1">
      <alignment horizontal="center"/>
    </xf>
    <xf numFmtId="0" fontId="14" fillId="11" borderId="22" xfId="0" applyFont="1" applyFill="1" applyBorder="1" applyAlignment="1">
      <alignment horizontal="center" vertical="center"/>
    </xf>
    <xf numFmtId="0" fontId="14" fillId="6" borderId="22" xfId="0" applyFont="1" applyFill="1" applyBorder="1" applyAlignment="1">
      <alignment horizontal="center" vertical="center"/>
    </xf>
    <xf numFmtId="9" fontId="1" fillId="2" borderId="1" xfId="1" applyNumberFormat="1" applyFill="1" applyBorder="1" applyAlignment="1" applyProtection="1">
      <alignment horizontal="center" vertical="center"/>
      <protection locked="0"/>
    </xf>
    <xf numFmtId="168" fontId="1" fillId="0" borderId="1" xfId="1" applyNumberFormat="1" applyFill="1" applyBorder="1" applyAlignment="1" applyProtection="1">
      <alignment horizontal="center" vertical="center"/>
      <protection locked="0"/>
    </xf>
    <xf numFmtId="168" fontId="1" fillId="2" borderId="1" xfId="1" applyNumberFormat="1" applyFill="1" applyBorder="1" applyAlignment="1" applyProtection="1">
      <alignment horizontal="center" vertical="center"/>
      <protection locked="0"/>
    </xf>
    <xf numFmtId="9" fontId="32" fillId="17" borderId="33" xfId="0" applyNumberFormat="1" applyFont="1" applyFill="1" applyBorder="1" applyAlignment="1" applyProtection="1">
      <alignment horizontal="center" vertical="center"/>
      <protection locked="0"/>
    </xf>
    <xf numFmtId="168" fontId="32" fillId="17" borderId="33" xfId="0" applyNumberFormat="1" applyFont="1" applyFill="1" applyBorder="1" applyAlignment="1" applyProtection="1">
      <alignment horizontal="center" vertical="center"/>
      <protection locked="0"/>
    </xf>
  </cellXfs>
  <cellStyles count="9">
    <cellStyle name="Excel Built-in Normal" xfId="2"/>
    <cellStyle name="Moeda" xfId="7" builtinId="4"/>
    <cellStyle name="Moeda 2" xfId="3"/>
    <cellStyle name="Normal" xfId="0" builtinId="0"/>
    <cellStyle name="Normal 2" xfId="1"/>
    <cellStyle name="Porcentagem 2" xfId="5"/>
    <cellStyle name="Porcentagem 3" xfId="4"/>
    <cellStyle name="Separador de milhares" xfId="8" builtinId="3"/>
    <cellStyle name="Separador de milhares 2" xfId="6"/>
  </cellStyles>
  <dxfs count="0"/>
  <tableStyles count="0" defaultTableStyle="TableStyleMedium9" defaultPivotStyle="PivotStyleLight16"/>
  <colors>
    <mruColors>
      <color rgb="FF00000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0"/>
    <pageSetUpPr fitToPage="1"/>
  </sheetPr>
  <dimension ref="A1:N214"/>
  <sheetViews>
    <sheetView topLeftCell="A175" zoomScale="50" zoomScaleNormal="50" workbookViewId="0">
      <selection activeCell="F191" sqref="F191"/>
    </sheetView>
  </sheetViews>
  <sheetFormatPr defaultColWidth="27.85546875" defaultRowHeight="40.5" customHeight="1"/>
  <cols>
    <col min="1" max="1" width="13.85546875" customWidth="1"/>
    <col min="2" max="2" width="22.85546875" customWidth="1"/>
    <col min="3" max="3" width="14.5703125" bestFit="1" customWidth="1"/>
    <col min="4" max="4" width="54.42578125" customWidth="1"/>
    <col min="6" max="6" width="27.5703125" customWidth="1"/>
    <col min="7" max="7" width="29" customWidth="1"/>
    <col min="8" max="8" width="26.28515625" customWidth="1"/>
    <col min="9" max="9" width="28.28515625" customWidth="1"/>
    <col min="10" max="10" width="22.85546875" customWidth="1"/>
    <col min="11" max="11" width="29.85546875" customWidth="1"/>
    <col min="12" max="12" width="27.28515625" customWidth="1"/>
  </cols>
  <sheetData>
    <row r="1" spans="1:14" ht="40.5" customHeight="1">
      <c r="A1" s="377" t="s">
        <v>406</v>
      </c>
      <c r="B1" s="377"/>
      <c r="C1" s="377"/>
      <c r="D1" s="377"/>
      <c r="E1" s="377"/>
      <c r="F1" s="377"/>
      <c r="G1" s="377"/>
      <c r="H1" s="377"/>
      <c r="I1" s="377"/>
      <c r="J1" s="377"/>
      <c r="K1" s="377"/>
      <c r="L1" s="377"/>
      <c r="M1" s="377"/>
      <c r="N1" s="221"/>
    </row>
    <row r="2" spans="1:14" ht="40.5" customHeight="1">
      <c r="A2" s="378" t="s">
        <v>407</v>
      </c>
      <c r="B2" s="378"/>
      <c r="C2" s="378"/>
      <c r="D2" s="378"/>
      <c r="E2" s="378"/>
      <c r="F2" s="378"/>
      <c r="G2" s="378"/>
      <c r="H2" s="378"/>
      <c r="I2" s="378"/>
      <c r="J2" s="378"/>
      <c r="K2" s="378"/>
      <c r="L2" s="378"/>
      <c r="M2" s="378"/>
      <c r="N2" s="222"/>
    </row>
    <row r="3" spans="1:14" s="111" customFormat="1" ht="40.5" customHeight="1">
      <c r="A3" s="380" t="s">
        <v>435</v>
      </c>
      <c r="B3" s="380"/>
      <c r="C3" s="380"/>
      <c r="D3" s="380"/>
      <c r="E3" s="380"/>
      <c r="F3" s="380"/>
      <c r="G3" s="380"/>
      <c r="H3" s="380"/>
      <c r="I3" s="380"/>
      <c r="J3" s="380"/>
      <c r="K3" s="380"/>
      <c r="L3" s="380"/>
      <c r="M3" s="380"/>
      <c r="N3" s="222"/>
    </row>
    <row r="4" spans="1:14" ht="40.5" customHeight="1">
      <c r="A4" s="378" t="s">
        <v>408</v>
      </c>
      <c r="B4" s="378"/>
      <c r="C4" s="378"/>
      <c r="D4" s="378"/>
      <c r="E4" s="378"/>
      <c r="F4" s="378"/>
      <c r="G4" s="378"/>
      <c r="H4" s="378"/>
      <c r="I4" s="378"/>
      <c r="J4" s="378"/>
      <c r="K4" s="378"/>
      <c r="L4" s="378"/>
      <c r="M4" s="378"/>
      <c r="N4" s="222"/>
    </row>
    <row r="5" spans="1:14" s="111" customFormat="1" ht="40.5" customHeight="1">
      <c r="A5" s="225"/>
      <c r="B5" s="225"/>
      <c r="C5" s="225"/>
      <c r="D5" s="226" t="s">
        <v>409</v>
      </c>
      <c r="E5" s="381"/>
      <c r="F5" s="381"/>
      <c r="G5" s="381"/>
      <c r="H5" s="381"/>
      <c r="I5" s="381"/>
      <c r="J5" s="381"/>
      <c r="K5" s="381"/>
      <c r="L5" s="227"/>
      <c r="M5" s="227"/>
      <c r="N5" s="224"/>
    </row>
    <row r="6" spans="1:14" s="111" customFormat="1" ht="40.5" customHeight="1">
      <c r="A6" s="225"/>
      <c r="B6" s="225"/>
      <c r="C6" s="225"/>
      <c r="D6" s="226" t="s">
        <v>410</v>
      </c>
      <c r="E6" s="381"/>
      <c r="F6" s="381"/>
      <c r="G6" s="381"/>
      <c r="H6" s="381"/>
      <c r="I6" s="381"/>
      <c r="J6" s="381"/>
      <c r="K6" s="381"/>
      <c r="L6" s="227"/>
      <c r="M6" s="227"/>
      <c r="N6" s="224"/>
    </row>
    <row r="7" spans="1:14" s="111" customFormat="1" ht="40.5" customHeight="1">
      <c r="A7" s="225"/>
      <c r="B7" s="225"/>
      <c r="C7" s="225"/>
      <c r="D7" s="226" t="s">
        <v>411</v>
      </c>
      <c r="E7" s="381"/>
      <c r="F7" s="381"/>
      <c r="G7" s="381"/>
      <c r="H7" s="381"/>
      <c r="I7" s="381"/>
      <c r="J7" s="381"/>
      <c r="K7" s="381"/>
      <c r="L7" s="227"/>
      <c r="M7" s="227"/>
      <c r="N7" s="224"/>
    </row>
    <row r="8" spans="1:14" s="111" customFormat="1" ht="40.5" customHeight="1">
      <c r="A8" s="225"/>
      <c r="B8" s="225"/>
      <c r="C8" s="225"/>
      <c r="D8" s="226" t="s">
        <v>412</v>
      </c>
      <c r="E8" s="381"/>
      <c r="F8" s="381"/>
      <c r="G8" s="381"/>
      <c r="H8" s="381"/>
      <c r="I8" s="381"/>
      <c r="J8" s="381"/>
      <c r="K8" s="381"/>
      <c r="L8" s="227"/>
      <c r="M8" s="227"/>
      <c r="N8" s="224"/>
    </row>
    <row r="9" spans="1:14" s="111" customFormat="1" ht="40.5" customHeight="1">
      <c r="A9" s="225"/>
      <c r="B9" s="225"/>
      <c r="C9" s="225"/>
      <c r="D9" s="225"/>
      <c r="E9" s="225"/>
      <c r="F9" s="225"/>
      <c r="G9" s="225"/>
      <c r="H9" s="225"/>
      <c r="I9" s="225"/>
      <c r="J9" s="225"/>
      <c r="K9" s="225"/>
      <c r="L9" s="225"/>
      <c r="M9" s="225"/>
      <c r="N9" s="222"/>
    </row>
    <row r="10" spans="1:14" s="111" customFormat="1" ht="45.75" customHeight="1">
      <c r="A10" s="379" t="s">
        <v>413</v>
      </c>
      <c r="B10" s="379"/>
      <c r="C10" s="379"/>
      <c r="D10" s="379"/>
      <c r="E10" s="379"/>
      <c r="F10" s="379"/>
      <c r="G10" s="379"/>
      <c r="H10" s="379"/>
      <c r="I10" s="379"/>
      <c r="J10" s="379"/>
      <c r="K10" s="379"/>
      <c r="L10" s="379"/>
      <c r="M10" s="228"/>
      <c r="N10" s="222"/>
    </row>
    <row r="11" spans="1:14" s="111" customFormat="1" ht="40.5" customHeight="1">
      <c r="A11" s="379" t="s">
        <v>414</v>
      </c>
      <c r="B11" s="379"/>
      <c r="C11" s="379"/>
      <c r="D11" s="379"/>
      <c r="E11" s="379"/>
      <c r="F11" s="379"/>
      <c r="G11" s="379"/>
      <c r="H11" s="379"/>
      <c r="I11" s="379"/>
      <c r="J11" s="379"/>
      <c r="K11" s="379"/>
      <c r="L11" s="379"/>
      <c r="M11" s="229"/>
      <c r="N11" s="222"/>
    </row>
    <row r="12" spans="1:14" ht="40.5" customHeight="1">
      <c r="A12" s="379" t="s">
        <v>415</v>
      </c>
      <c r="B12" s="379"/>
      <c r="C12" s="379"/>
      <c r="D12" s="379"/>
      <c r="E12" s="379"/>
      <c r="F12" s="379"/>
      <c r="G12" s="379"/>
      <c r="H12" s="379"/>
      <c r="I12" s="379"/>
      <c r="J12" s="379"/>
      <c r="K12" s="379"/>
      <c r="L12" s="379"/>
      <c r="M12" s="230"/>
    </row>
    <row r="13" spans="1:14" ht="40.5" customHeight="1">
      <c r="A13" s="379" t="s">
        <v>416</v>
      </c>
      <c r="B13" s="379"/>
      <c r="C13" s="379"/>
      <c r="D13" s="379"/>
      <c r="E13" s="379"/>
      <c r="F13" s="379"/>
      <c r="G13" s="379"/>
      <c r="H13" s="379"/>
      <c r="I13" s="379"/>
      <c r="J13" s="379"/>
      <c r="K13" s="379"/>
      <c r="L13" s="379"/>
      <c r="M13" s="230"/>
    </row>
    <row r="14" spans="1:14" ht="23.25" customHeight="1" thickBot="1">
      <c r="A14" s="223"/>
      <c r="B14" s="223"/>
      <c r="C14" s="223"/>
      <c r="D14" s="223"/>
      <c r="E14" s="223"/>
      <c r="F14" s="223"/>
      <c r="G14" s="223"/>
      <c r="H14" s="223"/>
      <c r="I14" s="223"/>
      <c r="J14" s="223"/>
      <c r="K14" s="223"/>
      <c r="L14" s="223"/>
      <c r="M14" s="223"/>
    </row>
    <row r="15" spans="1:14" ht="40.5" customHeight="1">
      <c r="A15" s="149" t="s">
        <v>186</v>
      </c>
      <c r="B15" s="150" t="s">
        <v>81</v>
      </c>
      <c r="C15" s="151" t="s">
        <v>398</v>
      </c>
      <c r="D15" s="151" t="s">
        <v>82</v>
      </c>
      <c r="E15" s="152" t="s">
        <v>226</v>
      </c>
      <c r="F15" s="153" t="s">
        <v>83</v>
      </c>
      <c r="G15" s="154" t="s">
        <v>84</v>
      </c>
      <c r="H15" s="154" t="s">
        <v>85</v>
      </c>
      <c r="I15" s="154" t="s">
        <v>86</v>
      </c>
      <c r="J15" s="155" t="s">
        <v>87</v>
      </c>
      <c r="K15" s="152" t="s">
        <v>283</v>
      </c>
      <c r="L15" s="156" t="s">
        <v>284</v>
      </c>
      <c r="M15" s="51" t="s">
        <v>285</v>
      </c>
    </row>
    <row r="16" spans="1:14" s="107" customFormat="1" ht="40.5" customHeight="1">
      <c r="A16" s="42">
        <v>1</v>
      </c>
      <c r="B16" s="122" t="s">
        <v>88</v>
      </c>
      <c r="C16" s="122">
        <v>1</v>
      </c>
      <c r="D16" s="157" t="s">
        <v>288</v>
      </c>
      <c r="E16" s="122" t="s">
        <v>227</v>
      </c>
      <c r="F16" s="50">
        <f>'8h48seg-sex (tipo 1)'!$H$68</f>
        <v>0</v>
      </c>
      <c r="G16" s="173">
        <f>'8h48seg-sex (tipo 1)'!$H$77</f>
        <v>0</v>
      </c>
      <c r="H16" s="173">
        <f>'8h48seg-sex (tipo 1)'!$H$84</f>
        <v>0</v>
      </c>
      <c r="I16" s="173">
        <f>'8h48seg-sex (tipo 1)'!$H$92</f>
        <v>0</v>
      </c>
      <c r="J16" s="173">
        <f>'8h48seg-sex (tipo 1)'!$H$98</f>
        <v>0</v>
      </c>
      <c r="K16" s="173">
        <f>F16+G16+I16</f>
        <v>0</v>
      </c>
      <c r="L16" s="173">
        <f>H16+J16</f>
        <v>0</v>
      </c>
      <c r="M16" s="174">
        <f>K16+L16</f>
        <v>0</v>
      </c>
      <c r="N16"/>
    </row>
    <row r="17" spans="1:14" ht="40.5" customHeight="1">
      <c r="A17" s="42">
        <v>2</v>
      </c>
      <c r="B17" s="122" t="s">
        <v>187</v>
      </c>
      <c r="C17" s="122">
        <v>1</v>
      </c>
      <c r="D17" s="157" t="s">
        <v>288</v>
      </c>
      <c r="E17" s="122" t="s">
        <v>228</v>
      </c>
      <c r="F17" s="50">
        <f>'8h48seg-sex (tipo 1)'!$H$68</f>
        <v>0</v>
      </c>
      <c r="G17" s="173">
        <f>'8h48seg-sex (tipo 1)'!$H$77</f>
        <v>0</v>
      </c>
      <c r="H17" s="173">
        <f>'8h48seg-sex (tipo 1)'!$H$84</f>
        <v>0</v>
      </c>
      <c r="I17" s="173">
        <f>'8h48seg-sex (tipo 1)'!$H$92</f>
        <v>0</v>
      </c>
      <c r="J17" s="173">
        <f>'8h48seg-sex (tipo 1)'!$H$98</f>
        <v>0</v>
      </c>
      <c r="K17" s="173">
        <f t="shared" ref="K17:K73" si="0">F17+G17+I17</f>
        <v>0</v>
      </c>
      <c r="L17" s="173">
        <f t="shared" ref="L17:L73" si="1">H17+J17</f>
        <v>0</v>
      </c>
      <c r="M17" s="174">
        <f t="shared" ref="M17:M73" si="2">K17+L17</f>
        <v>0</v>
      </c>
    </row>
    <row r="18" spans="1:14" ht="40.5" customHeight="1">
      <c r="A18" s="42">
        <v>3</v>
      </c>
      <c r="B18" s="122" t="s">
        <v>188</v>
      </c>
      <c r="C18" s="122">
        <v>1</v>
      </c>
      <c r="D18" s="157" t="s">
        <v>288</v>
      </c>
      <c r="E18" s="122" t="s">
        <v>227</v>
      </c>
      <c r="F18" s="50">
        <f>'8h48seg-sex (tipo 1)'!$H$68</f>
        <v>0</v>
      </c>
      <c r="G18" s="173">
        <f>'8h48seg-sex (tipo 1)'!$H$77</f>
        <v>0</v>
      </c>
      <c r="H18" s="173">
        <f>'8h48seg-sex (tipo 1)'!$H$84</f>
        <v>0</v>
      </c>
      <c r="I18" s="173">
        <f>'8h48seg-sex (tipo 1)'!$H$92</f>
        <v>0</v>
      </c>
      <c r="J18" s="173">
        <f>'8h48seg-sex (tipo 1)'!$H$98</f>
        <v>0</v>
      </c>
      <c r="K18" s="173">
        <f t="shared" si="0"/>
        <v>0</v>
      </c>
      <c r="L18" s="173">
        <f t="shared" si="1"/>
        <v>0</v>
      </c>
      <c r="M18" s="174">
        <f t="shared" si="2"/>
        <v>0</v>
      </c>
    </row>
    <row r="19" spans="1:14" ht="40.5" customHeight="1">
      <c r="A19" s="42">
        <v>4</v>
      </c>
      <c r="B19" s="122" t="s">
        <v>350</v>
      </c>
      <c r="C19" s="122">
        <v>1</v>
      </c>
      <c r="D19" s="157" t="s">
        <v>288</v>
      </c>
      <c r="E19" s="122" t="s">
        <v>227</v>
      </c>
      <c r="F19" s="50">
        <f>'8h48seg-sex (tipo 1)'!$H$68</f>
        <v>0</v>
      </c>
      <c r="G19" s="173">
        <f>'8h48seg-sex (tipo 1)'!$H$77</f>
        <v>0</v>
      </c>
      <c r="H19" s="173">
        <f>'8h48seg-sex (tipo 1)'!$H$84</f>
        <v>0</v>
      </c>
      <c r="I19" s="173">
        <f>'8h48seg-sex (tipo 1)'!$H$92</f>
        <v>0</v>
      </c>
      <c r="J19" s="173">
        <f>'8h48seg-sex (tipo 1)'!$H$98</f>
        <v>0</v>
      </c>
      <c r="K19" s="173">
        <f t="shared" si="0"/>
        <v>0</v>
      </c>
      <c r="L19" s="173">
        <f t="shared" si="1"/>
        <v>0</v>
      </c>
      <c r="M19" s="174">
        <f t="shared" si="2"/>
        <v>0</v>
      </c>
      <c r="N19" s="107"/>
    </row>
    <row r="20" spans="1:14" ht="40.5" customHeight="1">
      <c r="A20" s="42">
        <v>5</v>
      </c>
      <c r="B20" s="122" t="s">
        <v>89</v>
      </c>
      <c r="C20" s="122">
        <v>1</v>
      </c>
      <c r="D20" s="157" t="s">
        <v>288</v>
      </c>
      <c r="E20" s="122" t="s">
        <v>237</v>
      </c>
      <c r="F20" s="50">
        <f>'8h48seg-sex (tipo 1)'!$H$68</f>
        <v>0</v>
      </c>
      <c r="G20" s="173">
        <f>'8h48seg-sex (tipo 1)'!$H$77</f>
        <v>0</v>
      </c>
      <c r="H20" s="173">
        <f>'8h48seg-sex (tipo 1)'!$H$84</f>
        <v>0</v>
      </c>
      <c r="I20" s="173">
        <f>'8h48seg-sex (tipo 1)'!$H$92</f>
        <v>0</v>
      </c>
      <c r="J20" s="173">
        <f>'8h48seg-sex (tipo 1)'!$H$98</f>
        <v>0</v>
      </c>
      <c r="K20" s="173">
        <f t="shared" si="0"/>
        <v>0</v>
      </c>
      <c r="L20" s="173">
        <f t="shared" si="1"/>
        <v>0</v>
      </c>
      <c r="M20" s="174">
        <f t="shared" si="2"/>
        <v>0</v>
      </c>
    </row>
    <row r="21" spans="1:14" ht="40.5" customHeight="1">
      <c r="A21" s="42">
        <v>6</v>
      </c>
      <c r="B21" s="122" t="s">
        <v>90</v>
      </c>
      <c r="C21" s="122">
        <v>1</v>
      </c>
      <c r="D21" s="157" t="s">
        <v>288</v>
      </c>
      <c r="E21" s="122" t="s">
        <v>281</v>
      </c>
      <c r="F21" s="50">
        <f>'8h48seg-sex (tipo 1)'!$H$68</f>
        <v>0</v>
      </c>
      <c r="G21" s="173">
        <f>'8h48seg-sex (tipo 1)'!$H$77</f>
        <v>0</v>
      </c>
      <c r="H21" s="173">
        <f>'8h48seg-sex (tipo 1)'!$H$84</f>
        <v>0</v>
      </c>
      <c r="I21" s="173">
        <f>'8h48seg-sex (tipo 1)'!$H$92</f>
        <v>0</v>
      </c>
      <c r="J21" s="173">
        <f>'8h48seg-sex (tipo 1)'!$H$98</f>
        <v>0</v>
      </c>
      <c r="K21" s="173">
        <f t="shared" si="0"/>
        <v>0</v>
      </c>
      <c r="L21" s="173">
        <f t="shared" si="1"/>
        <v>0</v>
      </c>
      <c r="M21" s="174">
        <f t="shared" si="2"/>
        <v>0</v>
      </c>
    </row>
    <row r="22" spans="1:14" ht="40.5" customHeight="1">
      <c r="A22" s="42">
        <v>7</v>
      </c>
      <c r="B22" s="122" t="s">
        <v>189</v>
      </c>
      <c r="C22" s="122">
        <v>1</v>
      </c>
      <c r="D22" s="157" t="s">
        <v>288</v>
      </c>
      <c r="E22" s="122" t="s">
        <v>237</v>
      </c>
      <c r="F22" s="50">
        <f>'8h48seg-sex (tipo 1)'!$H$68</f>
        <v>0</v>
      </c>
      <c r="G22" s="173">
        <f>'8h48seg-sex (tipo 1)'!$H$77</f>
        <v>0</v>
      </c>
      <c r="H22" s="173">
        <f>'8h48seg-sex (tipo 1)'!$H$84</f>
        <v>0</v>
      </c>
      <c r="I22" s="173">
        <f>'8h48seg-sex (tipo 1)'!$H$92</f>
        <v>0</v>
      </c>
      <c r="J22" s="173">
        <f>'8h48seg-sex (tipo 1)'!$H$98</f>
        <v>0</v>
      </c>
      <c r="K22" s="173">
        <f t="shared" si="0"/>
        <v>0</v>
      </c>
      <c r="L22" s="173">
        <f t="shared" si="1"/>
        <v>0</v>
      </c>
      <c r="M22" s="174">
        <f t="shared" si="2"/>
        <v>0</v>
      </c>
    </row>
    <row r="23" spans="1:14" ht="40.5" customHeight="1">
      <c r="A23" s="42">
        <v>8</v>
      </c>
      <c r="B23" s="122" t="s">
        <v>351</v>
      </c>
      <c r="C23" s="122">
        <v>1</v>
      </c>
      <c r="D23" s="157" t="s">
        <v>288</v>
      </c>
      <c r="E23" s="122" t="s">
        <v>233</v>
      </c>
      <c r="F23" s="50">
        <f>'8h48seg-sex (tipo 1)'!$H$68</f>
        <v>0</v>
      </c>
      <c r="G23" s="173">
        <f>'8h48seg-sex (tipo 1)'!$H$77</f>
        <v>0</v>
      </c>
      <c r="H23" s="173">
        <f>'8h48seg-sex (tipo 1)'!$H$84</f>
        <v>0</v>
      </c>
      <c r="I23" s="173">
        <f>'8h48seg-sex (tipo 1)'!$H$92</f>
        <v>0</v>
      </c>
      <c r="J23" s="173">
        <f>'8h48seg-sex (tipo 1)'!$H$98</f>
        <v>0</v>
      </c>
      <c r="K23" s="173">
        <f t="shared" si="0"/>
        <v>0</v>
      </c>
      <c r="L23" s="173">
        <f t="shared" si="1"/>
        <v>0</v>
      </c>
      <c r="M23" s="174">
        <f t="shared" si="2"/>
        <v>0</v>
      </c>
    </row>
    <row r="24" spans="1:14" ht="40.5" customHeight="1">
      <c r="A24" s="42">
        <v>9</v>
      </c>
      <c r="B24" s="106" t="s">
        <v>323</v>
      </c>
      <c r="C24" s="106">
        <v>1</v>
      </c>
      <c r="D24" s="157" t="s">
        <v>288</v>
      </c>
      <c r="E24" s="106" t="s">
        <v>233</v>
      </c>
      <c r="F24" s="50">
        <f>'8h48seg-sex (tipo 1)'!$H$68</f>
        <v>0</v>
      </c>
      <c r="G24" s="173">
        <f>'8h48seg-sex (tipo 1)'!$H$77</f>
        <v>0</v>
      </c>
      <c r="H24" s="173">
        <f>'8h48seg-sex (tipo 1)'!$H$84</f>
        <v>0</v>
      </c>
      <c r="I24" s="173">
        <f>'8h48seg-sex (tipo 1)'!$H$92</f>
        <v>0</v>
      </c>
      <c r="J24" s="173">
        <f>'8h48seg-sex (tipo 1)'!$H$98</f>
        <v>0</v>
      </c>
      <c r="K24" s="173">
        <f t="shared" si="0"/>
        <v>0</v>
      </c>
      <c r="L24" s="173">
        <f t="shared" si="1"/>
        <v>0</v>
      </c>
      <c r="M24" s="174">
        <f t="shared" si="2"/>
        <v>0</v>
      </c>
    </row>
    <row r="25" spans="1:14" ht="40.5" customHeight="1">
      <c r="A25" s="42">
        <v>10</v>
      </c>
      <c r="B25" s="122" t="s">
        <v>91</v>
      </c>
      <c r="C25" s="122">
        <v>1</v>
      </c>
      <c r="D25" s="157" t="s">
        <v>288</v>
      </c>
      <c r="E25" s="122" t="s">
        <v>227</v>
      </c>
      <c r="F25" s="50">
        <f>'8h48seg-sex (tipo 1)'!$H$68</f>
        <v>0</v>
      </c>
      <c r="G25" s="173">
        <f>'8h48seg-sex (tipo 1)'!$H$77</f>
        <v>0</v>
      </c>
      <c r="H25" s="173">
        <f>'8h48seg-sex (tipo 1)'!$H$84</f>
        <v>0</v>
      </c>
      <c r="I25" s="173">
        <f>'8h48seg-sex (tipo 1)'!$H$92</f>
        <v>0</v>
      </c>
      <c r="J25" s="173">
        <f>'8h48seg-sex (tipo 1)'!$H$98</f>
        <v>0</v>
      </c>
      <c r="K25" s="173">
        <f>F25+G25+I25</f>
        <v>0</v>
      </c>
      <c r="L25" s="173">
        <f>H25+J25</f>
        <v>0</v>
      </c>
      <c r="M25" s="174">
        <f t="shared" si="2"/>
        <v>0</v>
      </c>
    </row>
    <row r="26" spans="1:14" ht="40.5" customHeight="1">
      <c r="A26" s="42">
        <v>11</v>
      </c>
      <c r="B26" s="122" t="s">
        <v>92</v>
      </c>
      <c r="C26" s="122">
        <v>1</v>
      </c>
      <c r="D26" s="157" t="s">
        <v>288</v>
      </c>
      <c r="E26" s="122" t="s">
        <v>227</v>
      </c>
      <c r="F26" s="50">
        <f>'8h48seg-sex (tipo 1)'!$H$68</f>
        <v>0</v>
      </c>
      <c r="G26" s="173">
        <f>'8h48seg-sex (tipo 1)'!$H$77</f>
        <v>0</v>
      </c>
      <c r="H26" s="173">
        <f>'8h48seg-sex (tipo 1)'!$H$84</f>
        <v>0</v>
      </c>
      <c r="I26" s="173">
        <f>'8h48seg-sex (tipo 1)'!$H$92</f>
        <v>0</v>
      </c>
      <c r="J26" s="173">
        <f>'8h48seg-sex (tipo 1)'!$H$98</f>
        <v>0</v>
      </c>
      <c r="K26" s="173">
        <f>F26+G26+I26</f>
        <v>0</v>
      </c>
      <c r="L26" s="173">
        <f>H26+J26</f>
        <v>0</v>
      </c>
      <c r="M26" s="174">
        <f t="shared" si="2"/>
        <v>0</v>
      </c>
    </row>
    <row r="27" spans="1:14" ht="40.5" customHeight="1">
      <c r="A27" s="42">
        <v>12</v>
      </c>
      <c r="B27" s="122" t="s">
        <v>93</v>
      </c>
      <c r="C27" s="122">
        <v>1</v>
      </c>
      <c r="D27" s="157" t="s">
        <v>288</v>
      </c>
      <c r="E27" s="122" t="s">
        <v>227</v>
      </c>
      <c r="F27" s="50">
        <f>'8h48seg-sex (tipo 1)'!$H$68</f>
        <v>0</v>
      </c>
      <c r="G27" s="173">
        <f>'8h48seg-sex (tipo 1)'!$H$77</f>
        <v>0</v>
      </c>
      <c r="H27" s="173">
        <f>'8h48seg-sex (tipo 1)'!$H$84</f>
        <v>0</v>
      </c>
      <c r="I27" s="173">
        <f>'8h48seg-sex (tipo 1)'!$H$92</f>
        <v>0</v>
      </c>
      <c r="J27" s="173">
        <f>'8h48seg-sex (tipo 1)'!$H$98</f>
        <v>0</v>
      </c>
      <c r="K27" s="173">
        <f>F27+G27+I27</f>
        <v>0</v>
      </c>
      <c r="L27" s="173">
        <f>H27+J27</f>
        <v>0</v>
      </c>
      <c r="M27" s="174">
        <f t="shared" si="2"/>
        <v>0</v>
      </c>
    </row>
    <row r="28" spans="1:14" ht="40.5" customHeight="1">
      <c r="A28" s="42">
        <v>13</v>
      </c>
      <c r="B28" s="122" t="s">
        <v>94</v>
      </c>
      <c r="C28" s="122">
        <v>1</v>
      </c>
      <c r="D28" s="157" t="s">
        <v>288</v>
      </c>
      <c r="E28" s="122" t="s">
        <v>227</v>
      </c>
      <c r="F28" s="50">
        <f>'8h48seg-sex (tipo 1)'!$H$68</f>
        <v>0</v>
      </c>
      <c r="G28" s="173">
        <f>'8h48seg-sex (tipo 1)'!$H$77</f>
        <v>0</v>
      </c>
      <c r="H28" s="173">
        <f>'8h48seg-sex (tipo 1)'!$H$84</f>
        <v>0</v>
      </c>
      <c r="I28" s="173">
        <f>'8h48seg-sex (tipo 1)'!$H$92</f>
        <v>0</v>
      </c>
      <c r="J28" s="173">
        <f>'8h48seg-sex (tipo 1)'!$H$98</f>
        <v>0</v>
      </c>
      <c r="K28" s="173">
        <f>F28+G28+I28</f>
        <v>0</v>
      </c>
      <c r="L28" s="173">
        <f>H28+J28</f>
        <v>0</v>
      </c>
      <c r="M28" s="174">
        <f t="shared" si="2"/>
        <v>0</v>
      </c>
    </row>
    <row r="29" spans="1:14" ht="40.5" customHeight="1">
      <c r="A29" s="42">
        <v>14</v>
      </c>
      <c r="B29" s="122" t="s">
        <v>95</v>
      </c>
      <c r="C29" s="122">
        <v>1</v>
      </c>
      <c r="D29" s="157" t="s">
        <v>288</v>
      </c>
      <c r="E29" s="122" t="s">
        <v>227</v>
      </c>
      <c r="F29" s="50">
        <f>'8h48seg-sex (tipo 1)'!$H$68</f>
        <v>0</v>
      </c>
      <c r="G29" s="173">
        <f>'8h48seg-sex (tipo 1)'!$H$77</f>
        <v>0</v>
      </c>
      <c r="H29" s="173">
        <f>'8h48seg-sex (tipo 1)'!$H$84</f>
        <v>0</v>
      </c>
      <c r="I29" s="173">
        <f>'8h48seg-sex (tipo 1)'!$H$92</f>
        <v>0</v>
      </c>
      <c r="J29" s="173">
        <f>'8h48seg-sex (tipo 1)'!$H$98</f>
        <v>0</v>
      </c>
      <c r="K29" s="173">
        <f t="shared" si="0"/>
        <v>0</v>
      </c>
      <c r="L29" s="173">
        <f t="shared" si="1"/>
        <v>0</v>
      </c>
      <c r="M29" s="174">
        <f t="shared" si="2"/>
        <v>0</v>
      </c>
    </row>
    <row r="30" spans="1:14" ht="40.5" customHeight="1">
      <c r="A30" s="42">
        <v>15</v>
      </c>
      <c r="B30" s="122" t="s">
        <v>190</v>
      </c>
      <c r="C30" s="122">
        <v>1</v>
      </c>
      <c r="D30" s="157" t="s">
        <v>288</v>
      </c>
      <c r="E30" s="122" t="s">
        <v>227</v>
      </c>
      <c r="F30" s="50">
        <f>'8h48seg-sex (tipo 1)'!$H$68</f>
        <v>0</v>
      </c>
      <c r="G30" s="173">
        <f>'8h48seg-sex (tipo 1)'!$H$77</f>
        <v>0</v>
      </c>
      <c r="H30" s="173">
        <f>'8h48seg-sex (tipo 1)'!$H$84</f>
        <v>0</v>
      </c>
      <c r="I30" s="173">
        <f>'8h48seg-sex (tipo 1)'!$H$92</f>
        <v>0</v>
      </c>
      <c r="J30" s="173">
        <f>'8h48seg-sex (tipo 1)'!$H$98</f>
        <v>0</v>
      </c>
      <c r="K30" s="173">
        <f t="shared" si="0"/>
        <v>0</v>
      </c>
      <c r="L30" s="173">
        <f t="shared" si="1"/>
        <v>0</v>
      </c>
      <c r="M30" s="174">
        <f t="shared" si="2"/>
        <v>0</v>
      </c>
    </row>
    <row r="31" spans="1:14" ht="40.5" customHeight="1">
      <c r="A31" s="42">
        <v>16</v>
      </c>
      <c r="B31" s="122" t="s">
        <v>96</v>
      </c>
      <c r="C31" s="122">
        <v>1</v>
      </c>
      <c r="D31" s="157" t="s">
        <v>288</v>
      </c>
      <c r="E31" s="122" t="s">
        <v>227</v>
      </c>
      <c r="F31" s="50">
        <f>'8h48seg-sex (tipo 1)'!$H$68</f>
        <v>0</v>
      </c>
      <c r="G31" s="173">
        <f>'8h48seg-sex (tipo 1)'!$H$77</f>
        <v>0</v>
      </c>
      <c r="H31" s="173">
        <f>'8h48seg-sex (tipo 1)'!$H$84</f>
        <v>0</v>
      </c>
      <c r="I31" s="173">
        <f>'8h48seg-sex (tipo 1)'!$H$92</f>
        <v>0</v>
      </c>
      <c r="J31" s="173">
        <f>'8h48seg-sex (tipo 1)'!$H$98</f>
        <v>0</v>
      </c>
      <c r="K31" s="173">
        <f t="shared" si="0"/>
        <v>0</v>
      </c>
      <c r="L31" s="173">
        <f t="shared" si="1"/>
        <v>0</v>
      </c>
      <c r="M31" s="174">
        <f t="shared" si="2"/>
        <v>0</v>
      </c>
    </row>
    <row r="32" spans="1:14" ht="40.5" customHeight="1">
      <c r="A32" s="42">
        <v>17</v>
      </c>
      <c r="B32" s="122" t="s">
        <v>97</v>
      </c>
      <c r="C32" s="122">
        <v>1</v>
      </c>
      <c r="D32" s="157" t="s">
        <v>288</v>
      </c>
      <c r="E32" s="46" t="s">
        <v>238</v>
      </c>
      <c r="F32" s="50">
        <f>'8h48seg-sex (tipo 1)'!$H$68</f>
        <v>0</v>
      </c>
      <c r="G32" s="173">
        <f>'8h48seg-sex (tipo 1)'!$H$77</f>
        <v>0</v>
      </c>
      <c r="H32" s="173">
        <f>'8h48seg-sex (tipo 1)'!$H$84</f>
        <v>0</v>
      </c>
      <c r="I32" s="173">
        <f>'8h48seg-sex (tipo 1)'!$H$92</f>
        <v>0</v>
      </c>
      <c r="J32" s="173">
        <f>'8h48seg-sex (tipo 1)'!$H$98</f>
        <v>0</v>
      </c>
      <c r="K32" s="173">
        <f t="shared" si="0"/>
        <v>0</v>
      </c>
      <c r="L32" s="173">
        <f t="shared" si="1"/>
        <v>0</v>
      </c>
      <c r="M32" s="174">
        <f t="shared" si="2"/>
        <v>0</v>
      </c>
    </row>
    <row r="33" spans="1:13" ht="40.5" customHeight="1">
      <c r="A33" s="42">
        <v>18</v>
      </c>
      <c r="B33" s="122" t="s">
        <v>98</v>
      </c>
      <c r="C33" s="122">
        <v>1</v>
      </c>
      <c r="D33" s="157" t="s">
        <v>288</v>
      </c>
      <c r="E33" s="122" t="s">
        <v>227</v>
      </c>
      <c r="F33" s="50">
        <f>'8h48seg-sex (tipo 1)'!$H$68</f>
        <v>0</v>
      </c>
      <c r="G33" s="173">
        <f>'8h48seg-sex (tipo 1)'!$H$77</f>
        <v>0</v>
      </c>
      <c r="H33" s="173">
        <f>'8h48seg-sex (tipo 1)'!$H$84</f>
        <v>0</v>
      </c>
      <c r="I33" s="173">
        <f>'8h48seg-sex (tipo 1)'!$H$92</f>
        <v>0</v>
      </c>
      <c r="J33" s="173">
        <f>'8h48seg-sex (tipo 1)'!$H$98</f>
        <v>0</v>
      </c>
      <c r="K33" s="173">
        <f t="shared" si="0"/>
        <v>0</v>
      </c>
      <c r="L33" s="173">
        <f t="shared" si="1"/>
        <v>0</v>
      </c>
      <c r="M33" s="174">
        <f t="shared" si="2"/>
        <v>0</v>
      </c>
    </row>
    <row r="34" spans="1:13" ht="40.5" customHeight="1">
      <c r="A34" s="42">
        <v>19</v>
      </c>
      <c r="B34" s="122" t="s">
        <v>99</v>
      </c>
      <c r="C34" s="122">
        <v>1</v>
      </c>
      <c r="D34" s="157" t="s">
        <v>288</v>
      </c>
      <c r="E34" s="122" t="s">
        <v>227</v>
      </c>
      <c r="F34" s="50">
        <f>'8h48seg-sex (tipo 1)'!$H$68</f>
        <v>0</v>
      </c>
      <c r="G34" s="173">
        <f>'8h48seg-sex (tipo 1)'!$H$77</f>
        <v>0</v>
      </c>
      <c r="H34" s="173">
        <f>'8h48seg-sex (tipo 1)'!$H$84</f>
        <v>0</v>
      </c>
      <c r="I34" s="173">
        <f>'8h48seg-sex (tipo 1)'!$H$92</f>
        <v>0</v>
      </c>
      <c r="J34" s="173">
        <f>'8h48seg-sex (tipo 1)'!$H$98</f>
        <v>0</v>
      </c>
      <c r="K34" s="173">
        <f t="shared" si="0"/>
        <v>0</v>
      </c>
      <c r="L34" s="173">
        <f t="shared" si="1"/>
        <v>0</v>
      </c>
      <c r="M34" s="174">
        <f t="shared" si="2"/>
        <v>0</v>
      </c>
    </row>
    <row r="35" spans="1:13" ht="40.5" customHeight="1">
      <c r="A35" s="42">
        <v>20</v>
      </c>
      <c r="B35" s="122" t="s">
        <v>100</v>
      </c>
      <c r="C35" s="122">
        <v>1</v>
      </c>
      <c r="D35" s="157" t="s">
        <v>288</v>
      </c>
      <c r="E35" s="122" t="s">
        <v>233</v>
      </c>
      <c r="F35" s="50">
        <f>'8h48seg-sex (tipo 1)'!$H$68</f>
        <v>0</v>
      </c>
      <c r="G35" s="173">
        <f>'8h48seg-sex (tipo 1)'!$H$77</f>
        <v>0</v>
      </c>
      <c r="H35" s="173">
        <f>'8h48seg-sex (tipo 1)'!$H$84</f>
        <v>0</v>
      </c>
      <c r="I35" s="173">
        <f>'8h48seg-sex (tipo 1)'!$H$92</f>
        <v>0</v>
      </c>
      <c r="J35" s="173">
        <f>'8h48seg-sex (tipo 1)'!$H$98</f>
        <v>0</v>
      </c>
      <c r="K35" s="173">
        <f t="shared" si="0"/>
        <v>0</v>
      </c>
      <c r="L35" s="173">
        <f t="shared" si="1"/>
        <v>0</v>
      </c>
      <c r="M35" s="174">
        <f t="shared" si="2"/>
        <v>0</v>
      </c>
    </row>
    <row r="36" spans="1:13" ht="40.5" customHeight="1">
      <c r="A36" s="42">
        <v>21</v>
      </c>
      <c r="B36" s="122" t="s">
        <v>101</v>
      </c>
      <c r="C36" s="122">
        <v>1</v>
      </c>
      <c r="D36" s="157" t="s">
        <v>288</v>
      </c>
      <c r="E36" s="122" t="s">
        <v>237</v>
      </c>
      <c r="F36" s="50">
        <f>'8h48seg-sex (tipo 1)'!$H$68</f>
        <v>0</v>
      </c>
      <c r="G36" s="173">
        <f>'8h48seg-sex (tipo 1)'!$H$77</f>
        <v>0</v>
      </c>
      <c r="H36" s="173">
        <f>'8h48seg-sex (tipo 1)'!$H$84</f>
        <v>0</v>
      </c>
      <c r="I36" s="173">
        <f>'8h48seg-sex (tipo 1)'!$H$92</f>
        <v>0</v>
      </c>
      <c r="J36" s="173">
        <f>'8h48seg-sex (tipo 1)'!$H$98</f>
        <v>0</v>
      </c>
      <c r="K36" s="173">
        <f t="shared" si="0"/>
        <v>0</v>
      </c>
      <c r="L36" s="173">
        <f t="shared" si="1"/>
        <v>0</v>
      </c>
      <c r="M36" s="174">
        <f t="shared" si="2"/>
        <v>0</v>
      </c>
    </row>
    <row r="37" spans="1:13" ht="40.5" customHeight="1">
      <c r="A37" s="42">
        <v>22</v>
      </c>
      <c r="B37" s="122" t="s">
        <v>102</v>
      </c>
      <c r="C37" s="122">
        <v>1</v>
      </c>
      <c r="D37" s="157" t="s">
        <v>288</v>
      </c>
      <c r="E37" s="122" t="s">
        <v>227</v>
      </c>
      <c r="F37" s="50">
        <f>'8h48seg-sex (tipo 1)'!$H$68</f>
        <v>0</v>
      </c>
      <c r="G37" s="173">
        <f>'8h48seg-sex (tipo 1)'!$H$77</f>
        <v>0</v>
      </c>
      <c r="H37" s="173">
        <f>'8h48seg-sex (tipo 1)'!$H$84</f>
        <v>0</v>
      </c>
      <c r="I37" s="173">
        <f>'8h48seg-sex (tipo 1)'!$H$92</f>
        <v>0</v>
      </c>
      <c r="J37" s="173">
        <f>'8h48seg-sex (tipo 1)'!$H$98</f>
        <v>0</v>
      </c>
      <c r="K37" s="173">
        <f t="shared" si="0"/>
        <v>0</v>
      </c>
      <c r="L37" s="173">
        <f t="shared" si="1"/>
        <v>0</v>
      </c>
      <c r="M37" s="174">
        <f t="shared" si="2"/>
        <v>0</v>
      </c>
    </row>
    <row r="38" spans="1:13" ht="40.5" customHeight="1">
      <c r="A38" s="42">
        <v>23</v>
      </c>
      <c r="B38" s="122" t="s">
        <v>324</v>
      </c>
      <c r="C38" s="122">
        <v>1</v>
      </c>
      <c r="D38" s="157" t="s">
        <v>288</v>
      </c>
      <c r="E38" s="122" t="s">
        <v>227</v>
      </c>
      <c r="F38" s="50">
        <f>'8h48seg-sex (tipo 1)'!$H$68</f>
        <v>0</v>
      </c>
      <c r="G38" s="173">
        <f>'8h48seg-sex (tipo 1)'!$H$77</f>
        <v>0</v>
      </c>
      <c r="H38" s="173">
        <f>'8h48seg-sex (tipo 1)'!$H$84</f>
        <v>0</v>
      </c>
      <c r="I38" s="173">
        <f>'8h48seg-sex (tipo 1)'!$H$92</f>
        <v>0</v>
      </c>
      <c r="J38" s="173">
        <f>'8h48seg-sex (tipo 1)'!$H$98</f>
        <v>0</v>
      </c>
      <c r="K38" s="173">
        <f t="shared" si="0"/>
        <v>0</v>
      </c>
      <c r="L38" s="173">
        <f t="shared" si="1"/>
        <v>0</v>
      </c>
      <c r="M38" s="174">
        <f t="shared" si="2"/>
        <v>0</v>
      </c>
    </row>
    <row r="39" spans="1:13" ht="40.5" customHeight="1">
      <c r="A39" s="42">
        <v>24</v>
      </c>
      <c r="B39" s="122" t="s">
        <v>103</v>
      </c>
      <c r="C39" s="122">
        <v>1</v>
      </c>
      <c r="D39" s="157" t="s">
        <v>288</v>
      </c>
      <c r="E39" s="122" t="s">
        <v>234</v>
      </c>
      <c r="F39" s="50">
        <f>'8h48seg-sex (tipo 1)'!$H$68</f>
        <v>0</v>
      </c>
      <c r="G39" s="173">
        <f>'8h48seg-sex (tipo 1)'!$H$77</f>
        <v>0</v>
      </c>
      <c r="H39" s="173">
        <f>'8h48seg-sex (tipo 1)'!$H$84</f>
        <v>0</v>
      </c>
      <c r="I39" s="173">
        <f>'8h48seg-sex (tipo 1)'!$H$92</f>
        <v>0</v>
      </c>
      <c r="J39" s="173">
        <f>'8h48seg-sex (tipo 1)'!$H$98</f>
        <v>0</v>
      </c>
      <c r="K39" s="173">
        <f t="shared" si="0"/>
        <v>0</v>
      </c>
      <c r="L39" s="173">
        <f t="shared" si="1"/>
        <v>0</v>
      </c>
      <c r="M39" s="174">
        <f t="shared" si="2"/>
        <v>0</v>
      </c>
    </row>
    <row r="40" spans="1:13" ht="40.5" customHeight="1">
      <c r="A40" s="42">
        <v>25</v>
      </c>
      <c r="B40" s="122" t="s">
        <v>104</v>
      </c>
      <c r="C40" s="122">
        <v>1</v>
      </c>
      <c r="D40" s="157" t="s">
        <v>288</v>
      </c>
      <c r="E40" s="46" t="s">
        <v>258</v>
      </c>
      <c r="F40" s="50">
        <f>'8h48seg-sex (tipo 1)'!$H$68</f>
        <v>0</v>
      </c>
      <c r="G40" s="173">
        <f>'8h48seg-sex (tipo 1)'!$H$77</f>
        <v>0</v>
      </c>
      <c r="H40" s="173">
        <f>'8h48seg-sex (tipo 1)'!$H$84</f>
        <v>0</v>
      </c>
      <c r="I40" s="173">
        <f>'8h48seg-sex (tipo 1)'!$H$92</f>
        <v>0</v>
      </c>
      <c r="J40" s="173">
        <f>'8h48seg-sex (tipo 1)'!$H$98</f>
        <v>0</v>
      </c>
      <c r="K40" s="173">
        <f t="shared" si="0"/>
        <v>0</v>
      </c>
      <c r="L40" s="173">
        <f t="shared" si="1"/>
        <v>0</v>
      </c>
      <c r="M40" s="174">
        <f t="shared" si="2"/>
        <v>0</v>
      </c>
    </row>
    <row r="41" spans="1:13" ht="40.5" customHeight="1">
      <c r="A41" s="42">
        <v>26</v>
      </c>
      <c r="B41" s="122" t="s">
        <v>325</v>
      </c>
      <c r="C41" s="122">
        <v>4</v>
      </c>
      <c r="D41" s="121" t="s">
        <v>291</v>
      </c>
      <c r="E41" s="122" t="s">
        <v>233</v>
      </c>
      <c r="F41" s="158">
        <f>'24H- seg-dom (tipo 4)'!$H$68</f>
        <v>0</v>
      </c>
      <c r="G41" s="173">
        <f>'24H- seg-dom (tipo 4)'!$H$77</f>
        <v>0</v>
      </c>
      <c r="H41" s="173">
        <f>'24H- seg-dom (tipo 4)'!$H$84</f>
        <v>0</v>
      </c>
      <c r="I41" s="173">
        <f>'24H- seg-dom (tipo 4)'!$H$92</f>
        <v>0</v>
      </c>
      <c r="J41" s="173">
        <f>'24H- seg-dom (tipo 4)'!$H$98</f>
        <v>0</v>
      </c>
      <c r="K41" s="173">
        <f t="shared" si="0"/>
        <v>0</v>
      </c>
      <c r="L41" s="173">
        <f t="shared" si="1"/>
        <v>0</v>
      </c>
      <c r="M41" s="174">
        <f t="shared" si="2"/>
        <v>0</v>
      </c>
    </row>
    <row r="42" spans="1:13" ht="40.5" customHeight="1">
      <c r="A42" s="42">
        <v>27</v>
      </c>
      <c r="B42" s="122" t="s">
        <v>105</v>
      </c>
      <c r="C42" s="122">
        <v>1</v>
      </c>
      <c r="D42" s="157" t="s">
        <v>288</v>
      </c>
      <c r="E42" s="122" t="s">
        <v>227</v>
      </c>
      <c r="F42" s="50">
        <f>'8h48seg-sex (tipo 1)'!$H$68</f>
        <v>0</v>
      </c>
      <c r="G42" s="173">
        <f>'8h48seg-sex (tipo 1)'!$H$77</f>
        <v>0</v>
      </c>
      <c r="H42" s="173">
        <f>'8h48seg-sex (tipo 1)'!$H$84</f>
        <v>0</v>
      </c>
      <c r="I42" s="173">
        <f>'8h48seg-sex (tipo 1)'!$H$92</f>
        <v>0</v>
      </c>
      <c r="J42" s="173">
        <f>'8h48seg-sex (tipo 1)'!$H$98</f>
        <v>0</v>
      </c>
      <c r="K42" s="173">
        <f t="shared" si="0"/>
        <v>0</v>
      </c>
      <c r="L42" s="173">
        <f t="shared" si="1"/>
        <v>0</v>
      </c>
      <c r="M42" s="174">
        <f t="shared" si="2"/>
        <v>0</v>
      </c>
    </row>
    <row r="43" spans="1:13" ht="40.5" customHeight="1">
      <c r="A43" s="42">
        <v>28</v>
      </c>
      <c r="B43" s="122" t="s">
        <v>106</v>
      </c>
      <c r="C43" s="122">
        <v>1</v>
      </c>
      <c r="D43" s="157" t="s">
        <v>288</v>
      </c>
      <c r="E43" s="122" t="s">
        <v>227</v>
      </c>
      <c r="F43" s="50">
        <f>'8h48seg-sex (tipo 1)'!$H$68</f>
        <v>0</v>
      </c>
      <c r="G43" s="173">
        <f>'8h48seg-sex (tipo 1)'!$H$77</f>
        <v>0</v>
      </c>
      <c r="H43" s="173">
        <f>'8h48seg-sex (tipo 1)'!$H$84</f>
        <v>0</v>
      </c>
      <c r="I43" s="173">
        <f>'8h48seg-sex (tipo 1)'!$H$92</f>
        <v>0</v>
      </c>
      <c r="J43" s="173">
        <f>'8h48seg-sex (tipo 1)'!$H$98</f>
        <v>0</v>
      </c>
      <c r="K43" s="173">
        <f t="shared" si="0"/>
        <v>0</v>
      </c>
      <c r="L43" s="173">
        <f t="shared" si="1"/>
        <v>0</v>
      </c>
      <c r="M43" s="174">
        <f t="shared" si="2"/>
        <v>0</v>
      </c>
    </row>
    <row r="44" spans="1:13" ht="40.5" customHeight="1">
      <c r="A44" s="42">
        <v>29</v>
      </c>
      <c r="B44" s="122" t="s">
        <v>241</v>
      </c>
      <c r="C44" s="122">
        <v>1</v>
      </c>
      <c r="D44" s="157" t="s">
        <v>288</v>
      </c>
      <c r="E44" s="122" t="s">
        <v>227</v>
      </c>
      <c r="F44" s="50">
        <f>'8h48seg-sex (tipo 1)'!$H$68</f>
        <v>0</v>
      </c>
      <c r="G44" s="173">
        <f>'8h48seg-sex (tipo 1)'!$H$77</f>
        <v>0</v>
      </c>
      <c r="H44" s="173">
        <f>'8h48seg-sex (tipo 1)'!$H$84</f>
        <v>0</v>
      </c>
      <c r="I44" s="173">
        <f>'8h48seg-sex (tipo 1)'!$H$92</f>
        <v>0</v>
      </c>
      <c r="J44" s="173">
        <f>'8h48seg-sex (tipo 1)'!$H$98</f>
        <v>0</v>
      </c>
      <c r="K44" s="173">
        <f t="shared" si="0"/>
        <v>0</v>
      </c>
      <c r="L44" s="173">
        <f t="shared" si="1"/>
        <v>0</v>
      </c>
      <c r="M44" s="174">
        <f t="shared" si="2"/>
        <v>0</v>
      </c>
    </row>
    <row r="45" spans="1:13" ht="40.5" customHeight="1">
      <c r="A45" s="42">
        <v>30</v>
      </c>
      <c r="B45" s="122" t="s">
        <v>107</v>
      </c>
      <c r="C45" s="122">
        <v>1</v>
      </c>
      <c r="D45" s="157" t="s">
        <v>288</v>
      </c>
      <c r="E45" s="122" t="s">
        <v>227</v>
      </c>
      <c r="F45" s="50">
        <f>'8h48seg-sex (tipo 1)'!$H$68</f>
        <v>0</v>
      </c>
      <c r="G45" s="173">
        <f>'8h48seg-sex (tipo 1)'!$H$77</f>
        <v>0</v>
      </c>
      <c r="H45" s="173">
        <f>'8h48seg-sex (tipo 1)'!$H$84</f>
        <v>0</v>
      </c>
      <c r="I45" s="173">
        <f>'8h48seg-sex (tipo 1)'!$H$92</f>
        <v>0</v>
      </c>
      <c r="J45" s="173">
        <f>'8h48seg-sex (tipo 1)'!$H$98</f>
        <v>0</v>
      </c>
      <c r="K45" s="173">
        <f t="shared" si="0"/>
        <v>0</v>
      </c>
      <c r="L45" s="173">
        <f t="shared" si="1"/>
        <v>0</v>
      </c>
      <c r="M45" s="174">
        <f t="shared" si="2"/>
        <v>0</v>
      </c>
    </row>
    <row r="46" spans="1:13" ht="40.5" customHeight="1">
      <c r="A46" s="42">
        <v>31</v>
      </c>
      <c r="B46" s="122" t="s">
        <v>108</v>
      </c>
      <c r="C46" s="122">
        <v>1</v>
      </c>
      <c r="D46" s="157" t="s">
        <v>288</v>
      </c>
      <c r="E46" s="122" t="s">
        <v>227</v>
      </c>
      <c r="F46" s="50">
        <f>'8h48seg-sex (tipo 1)'!$H$68</f>
        <v>0</v>
      </c>
      <c r="G46" s="173">
        <f>'8h48seg-sex (tipo 1)'!$H$77</f>
        <v>0</v>
      </c>
      <c r="H46" s="173">
        <f>'8h48seg-sex (tipo 1)'!$H$84</f>
        <v>0</v>
      </c>
      <c r="I46" s="173">
        <f>'8h48seg-sex (tipo 1)'!$H$92</f>
        <v>0</v>
      </c>
      <c r="J46" s="173">
        <f>'8h48seg-sex (tipo 1)'!$H$98</f>
        <v>0</v>
      </c>
      <c r="K46" s="173">
        <f t="shared" si="0"/>
        <v>0</v>
      </c>
      <c r="L46" s="173">
        <f t="shared" si="1"/>
        <v>0</v>
      </c>
      <c r="M46" s="174">
        <f t="shared" si="2"/>
        <v>0</v>
      </c>
    </row>
    <row r="47" spans="1:13" ht="40.5" customHeight="1">
      <c r="A47" s="42">
        <v>32</v>
      </c>
      <c r="B47" s="122" t="s">
        <v>109</v>
      </c>
      <c r="C47" s="122">
        <v>1</v>
      </c>
      <c r="D47" s="157" t="s">
        <v>288</v>
      </c>
      <c r="E47" s="122" t="s">
        <v>227</v>
      </c>
      <c r="F47" s="50">
        <f>'8h48seg-sex (tipo 1)'!$H$68</f>
        <v>0</v>
      </c>
      <c r="G47" s="173">
        <f>'8h48seg-sex (tipo 1)'!$H$77</f>
        <v>0</v>
      </c>
      <c r="H47" s="173">
        <f>'8h48seg-sex (tipo 1)'!$H$84</f>
        <v>0</v>
      </c>
      <c r="I47" s="173">
        <f>'8h48seg-sex (tipo 1)'!$H$92</f>
        <v>0</v>
      </c>
      <c r="J47" s="173">
        <f>'8h48seg-sex (tipo 1)'!$H$98</f>
        <v>0</v>
      </c>
      <c r="K47" s="173">
        <f t="shared" si="0"/>
        <v>0</v>
      </c>
      <c r="L47" s="173">
        <f t="shared" si="1"/>
        <v>0</v>
      </c>
      <c r="M47" s="174">
        <f t="shared" si="2"/>
        <v>0</v>
      </c>
    </row>
    <row r="48" spans="1:13" ht="40.5" customHeight="1">
      <c r="A48" s="42">
        <v>33</v>
      </c>
      <c r="B48" s="122" t="s">
        <v>110</v>
      </c>
      <c r="C48" s="122">
        <v>1</v>
      </c>
      <c r="D48" s="157" t="s">
        <v>288</v>
      </c>
      <c r="E48" s="46" t="s">
        <v>259</v>
      </c>
      <c r="F48" s="50">
        <f>'8h48seg-sex (tipo 1)'!$H$68</f>
        <v>0</v>
      </c>
      <c r="G48" s="173">
        <f>'8h48seg-sex (tipo 1)'!$H$77</f>
        <v>0</v>
      </c>
      <c r="H48" s="173">
        <f>'8h48seg-sex (tipo 1)'!$H$84</f>
        <v>0</v>
      </c>
      <c r="I48" s="173">
        <f>'8h48seg-sex (tipo 1)'!$H$92</f>
        <v>0</v>
      </c>
      <c r="J48" s="173">
        <f>'8h48seg-sex (tipo 1)'!$H$98</f>
        <v>0</v>
      </c>
      <c r="K48" s="173">
        <f t="shared" si="0"/>
        <v>0</v>
      </c>
      <c r="L48" s="173">
        <f t="shared" si="1"/>
        <v>0</v>
      </c>
      <c r="M48" s="174">
        <f t="shared" si="2"/>
        <v>0</v>
      </c>
    </row>
    <row r="49" spans="1:13" ht="40.5" customHeight="1">
      <c r="A49" s="42">
        <v>34</v>
      </c>
      <c r="B49" s="122" t="s">
        <v>111</v>
      </c>
      <c r="C49" s="122">
        <v>1</v>
      </c>
      <c r="D49" s="157" t="s">
        <v>288</v>
      </c>
      <c r="E49" s="122" t="s">
        <v>227</v>
      </c>
      <c r="F49" s="50">
        <f>'8h48seg-sex (tipo 1)'!$H$68</f>
        <v>0</v>
      </c>
      <c r="G49" s="173">
        <f>'8h48seg-sex (tipo 1)'!$H$77</f>
        <v>0</v>
      </c>
      <c r="H49" s="173">
        <f>'8h48seg-sex (tipo 1)'!$H$84</f>
        <v>0</v>
      </c>
      <c r="I49" s="173">
        <f>'8h48seg-sex (tipo 1)'!$H$92</f>
        <v>0</v>
      </c>
      <c r="J49" s="173">
        <f>'8h48seg-sex (tipo 1)'!$H$98</f>
        <v>0</v>
      </c>
      <c r="K49" s="173">
        <f t="shared" si="0"/>
        <v>0</v>
      </c>
      <c r="L49" s="173">
        <f t="shared" si="1"/>
        <v>0</v>
      </c>
      <c r="M49" s="174">
        <f t="shared" si="2"/>
        <v>0</v>
      </c>
    </row>
    <row r="50" spans="1:13" ht="40.5" customHeight="1">
      <c r="A50" s="42">
        <v>35</v>
      </c>
      <c r="B50" s="122" t="s">
        <v>191</v>
      </c>
      <c r="C50" s="122">
        <v>1</v>
      </c>
      <c r="D50" s="157" t="s">
        <v>288</v>
      </c>
      <c r="E50" s="122" t="s">
        <v>280</v>
      </c>
      <c r="F50" s="50">
        <f>'8h48seg-sex (tipo 1)'!$H$68</f>
        <v>0</v>
      </c>
      <c r="G50" s="173">
        <f>'8h48seg-sex (tipo 1)'!$H$77</f>
        <v>0</v>
      </c>
      <c r="H50" s="173">
        <f>'8h48seg-sex (tipo 1)'!$H$84</f>
        <v>0</v>
      </c>
      <c r="I50" s="173">
        <f>'8h48seg-sex (tipo 1)'!$H$92</f>
        <v>0</v>
      </c>
      <c r="J50" s="173">
        <f>'8h48seg-sex (tipo 1)'!$H$98</f>
        <v>0</v>
      </c>
      <c r="K50" s="173">
        <f t="shared" si="0"/>
        <v>0</v>
      </c>
      <c r="L50" s="173">
        <f t="shared" si="1"/>
        <v>0</v>
      </c>
      <c r="M50" s="174">
        <f t="shared" si="2"/>
        <v>0</v>
      </c>
    </row>
    <row r="51" spans="1:13" ht="40.5" customHeight="1">
      <c r="A51" s="42">
        <v>36</v>
      </c>
      <c r="B51" s="122" t="s">
        <v>192</v>
      </c>
      <c r="C51" s="122">
        <v>1</v>
      </c>
      <c r="D51" s="157" t="s">
        <v>288</v>
      </c>
      <c r="E51" s="122" t="s">
        <v>280</v>
      </c>
      <c r="F51" s="50">
        <f>'8h48seg-sex (tipo 1)'!$H$68</f>
        <v>0</v>
      </c>
      <c r="G51" s="173">
        <f>'8h48seg-sex (tipo 1)'!$H$77</f>
        <v>0</v>
      </c>
      <c r="H51" s="173">
        <f>'8h48seg-sex (tipo 1)'!$H$84</f>
        <v>0</v>
      </c>
      <c r="I51" s="173">
        <f>'8h48seg-sex (tipo 1)'!$H$92</f>
        <v>0</v>
      </c>
      <c r="J51" s="173">
        <f>'8h48seg-sex (tipo 1)'!$H$98</f>
        <v>0</v>
      </c>
      <c r="K51" s="173">
        <f t="shared" si="0"/>
        <v>0</v>
      </c>
      <c r="L51" s="173">
        <f t="shared" si="1"/>
        <v>0</v>
      </c>
      <c r="M51" s="174">
        <f t="shared" si="2"/>
        <v>0</v>
      </c>
    </row>
    <row r="52" spans="1:13" ht="40.5" customHeight="1">
      <c r="A52" s="42">
        <v>37</v>
      </c>
      <c r="B52" s="122" t="s">
        <v>112</v>
      </c>
      <c r="C52" s="122">
        <v>1</v>
      </c>
      <c r="D52" s="157" t="s">
        <v>288</v>
      </c>
      <c r="E52" s="122" t="s">
        <v>240</v>
      </c>
      <c r="F52" s="50">
        <f>'8h48seg-sex (tipo 1)'!$H$68</f>
        <v>0</v>
      </c>
      <c r="G52" s="173">
        <f>'8h48seg-sex (tipo 1)'!$H$77</f>
        <v>0</v>
      </c>
      <c r="H52" s="173">
        <f>'8h48seg-sex (tipo 1)'!$H$84</f>
        <v>0</v>
      </c>
      <c r="I52" s="173">
        <f>'8h48seg-sex (tipo 1)'!$H$92</f>
        <v>0</v>
      </c>
      <c r="J52" s="173">
        <f>'8h48seg-sex (tipo 1)'!$H$98</f>
        <v>0</v>
      </c>
      <c r="K52" s="173">
        <f t="shared" si="0"/>
        <v>0</v>
      </c>
      <c r="L52" s="173">
        <f t="shared" si="1"/>
        <v>0</v>
      </c>
      <c r="M52" s="174">
        <f t="shared" si="2"/>
        <v>0</v>
      </c>
    </row>
    <row r="53" spans="1:13" ht="40.5" customHeight="1">
      <c r="A53" s="42">
        <v>38</v>
      </c>
      <c r="B53" s="122" t="s">
        <v>113</v>
      </c>
      <c r="C53" s="122">
        <v>1</v>
      </c>
      <c r="D53" s="157" t="s">
        <v>288</v>
      </c>
      <c r="E53" s="46" t="s">
        <v>258</v>
      </c>
      <c r="F53" s="50">
        <f>'8h48seg-sex (tipo 1)'!$H$68</f>
        <v>0</v>
      </c>
      <c r="G53" s="173">
        <f>'8h48seg-sex (tipo 1)'!$H$77</f>
        <v>0</v>
      </c>
      <c r="H53" s="173">
        <f>'8h48seg-sex (tipo 1)'!$H$84</f>
        <v>0</v>
      </c>
      <c r="I53" s="173">
        <f>'8h48seg-sex (tipo 1)'!$H$92</f>
        <v>0</v>
      </c>
      <c r="J53" s="173">
        <f>'8h48seg-sex (tipo 1)'!$H$98</f>
        <v>0</v>
      </c>
      <c r="K53" s="173">
        <f t="shared" si="0"/>
        <v>0</v>
      </c>
      <c r="L53" s="173">
        <f t="shared" si="1"/>
        <v>0</v>
      </c>
      <c r="M53" s="174">
        <f t="shared" si="2"/>
        <v>0</v>
      </c>
    </row>
    <row r="54" spans="1:13" ht="40.5" customHeight="1">
      <c r="A54" s="42">
        <v>39</v>
      </c>
      <c r="B54" s="122" t="s">
        <v>114</v>
      </c>
      <c r="C54" s="122">
        <v>1</v>
      </c>
      <c r="D54" s="157" t="s">
        <v>288</v>
      </c>
      <c r="E54" s="46" t="s">
        <v>238</v>
      </c>
      <c r="F54" s="50">
        <f>'8h48seg-sex (tipo 1)'!$H$68</f>
        <v>0</v>
      </c>
      <c r="G54" s="173">
        <f>'8h48seg-sex (tipo 1)'!$H$77</f>
        <v>0</v>
      </c>
      <c r="H54" s="173">
        <f>'8h48seg-sex (tipo 1)'!$H$84</f>
        <v>0</v>
      </c>
      <c r="I54" s="173">
        <f>'8h48seg-sex (tipo 1)'!$H$92</f>
        <v>0</v>
      </c>
      <c r="J54" s="173">
        <f>'8h48seg-sex (tipo 1)'!$H$98</f>
        <v>0</v>
      </c>
      <c r="K54" s="173">
        <f t="shared" si="0"/>
        <v>0</v>
      </c>
      <c r="L54" s="173">
        <f t="shared" si="1"/>
        <v>0</v>
      </c>
      <c r="M54" s="174">
        <f t="shared" si="2"/>
        <v>0</v>
      </c>
    </row>
    <row r="55" spans="1:13" ht="40.5" customHeight="1">
      <c r="A55" s="42">
        <v>40</v>
      </c>
      <c r="B55" s="122" t="s">
        <v>115</v>
      </c>
      <c r="C55" s="122">
        <v>1</v>
      </c>
      <c r="D55" s="157" t="s">
        <v>288</v>
      </c>
      <c r="E55" s="122" t="s">
        <v>276</v>
      </c>
      <c r="F55" s="50">
        <f>'8h48seg-sex (tipo 1)'!$H$68</f>
        <v>0</v>
      </c>
      <c r="G55" s="173">
        <f>'8h48seg-sex (tipo 1)'!$H$77</f>
        <v>0</v>
      </c>
      <c r="H55" s="173">
        <f>'8h48seg-sex (tipo 1)'!$H$84</f>
        <v>0</v>
      </c>
      <c r="I55" s="173">
        <f>'8h48seg-sex (tipo 1)'!$H$92</f>
        <v>0</v>
      </c>
      <c r="J55" s="173">
        <f>'8h48seg-sex (tipo 1)'!$H$98</f>
        <v>0</v>
      </c>
      <c r="K55" s="173">
        <f t="shared" si="0"/>
        <v>0</v>
      </c>
      <c r="L55" s="173">
        <f t="shared" si="1"/>
        <v>0</v>
      </c>
      <c r="M55" s="174">
        <f t="shared" si="2"/>
        <v>0</v>
      </c>
    </row>
    <row r="56" spans="1:13" ht="40.5" customHeight="1">
      <c r="A56" s="42">
        <v>41</v>
      </c>
      <c r="B56" s="122" t="s">
        <v>116</v>
      </c>
      <c r="C56" s="122">
        <v>1</v>
      </c>
      <c r="D56" s="157" t="s">
        <v>288</v>
      </c>
      <c r="E56" s="122" t="s">
        <v>280</v>
      </c>
      <c r="F56" s="50">
        <f>'8h48seg-sex (tipo 1)'!$H$68</f>
        <v>0</v>
      </c>
      <c r="G56" s="173">
        <f>'8h48seg-sex (tipo 1)'!$H$77</f>
        <v>0</v>
      </c>
      <c r="H56" s="173">
        <f>'8h48seg-sex (tipo 1)'!$H$84</f>
        <v>0</v>
      </c>
      <c r="I56" s="173">
        <f>'8h48seg-sex (tipo 1)'!$H$92</f>
        <v>0</v>
      </c>
      <c r="J56" s="173">
        <f>'8h48seg-sex (tipo 1)'!$H$98</f>
        <v>0</v>
      </c>
      <c r="K56" s="173">
        <f t="shared" si="0"/>
        <v>0</v>
      </c>
      <c r="L56" s="173">
        <f t="shared" si="1"/>
        <v>0</v>
      </c>
      <c r="M56" s="174">
        <f t="shared" si="2"/>
        <v>0</v>
      </c>
    </row>
    <row r="57" spans="1:13" ht="40.5" customHeight="1">
      <c r="A57" s="42">
        <v>42</v>
      </c>
      <c r="B57" s="122" t="s">
        <v>117</v>
      </c>
      <c r="C57" s="122">
        <v>1</v>
      </c>
      <c r="D57" s="157" t="s">
        <v>288</v>
      </c>
      <c r="E57" s="122" t="s">
        <v>233</v>
      </c>
      <c r="F57" s="50">
        <f>'8h48seg-sex (tipo 1)'!$H$68</f>
        <v>0</v>
      </c>
      <c r="G57" s="173">
        <f>'8h48seg-sex (tipo 1)'!$H$77</f>
        <v>0</v>
      </c>
      <c r="H57" s="173">
        <f>'8h48seg-sex (tipo 1)'!$H$84</f>
        <v>0</v>
      </c>
      <c r="I57" s="173">
        <f>'8h48seg-sex (tipo 1)'!$H$92</f>
        <v>0</v>
      </c>
      <c r="J57" s="173">
        <f>'8h48seg-sex (tipo 1)'!$H$98</f>
        <v>0</v>
      </c>
      <c r="K57" s="173">
        <f t="shared" si="0"/>
        <v>0</v>
      </c>
      <c r="L57" s="173">
        <f t="shared" si="1"/>
        <v>0</v>
      </c>
      <c r="M57" s="174">
        <f t="shared" si="2"/>
        <v>0</v>
      </c>
    </row>
    <row r="58" spans="1:13" ht="40.5" customHeight="1">
      <c r="A58" s="42">
        <v>43</v>
      </c>
      <c r="B58" s="122" t="s">
        <v>118</v>
      </c>
      <c r="C58" s="122">
        <v>1</v>
      </c>
      <c r="D58" s="157" t="s">
        <v>288</v>
      </c>
      <c r="E58" s="122" t="s">
        <v>227</v>
      </c>
      <c r="F58" s="50">
        <f>'8h48seg-sex (tipo 1)'!$H$68</f>
        <v>0</v>
      </c>
      <c r="G58" s="173">
        <f>'8h48seg-sex (tipo 1)'!$H$77</f>
        <v>0</v>
      </c>
      <c r="H58" s="173">
        <f>'8h48seg-sex (tipo 1)'!$H$84</f>
        <v>0</v>
      </c>
      <c r="I58" s="173">
        <f>'8h48seg-sex (tipo 1)'!$H$92</f>
        <v>0</v>
      </c>
      <c r="J58" s="173">
        <f>'8h48seg-sex (tipo 1)'!$H$98</f>
        <v>0</v>
      </c>
      <c r="K58" s="173">
        <f t="shared" si="0"/>
        <v>0</v>
      </c>
      <c r="L58" s="173">
        <f t="shared" si="1"/>
        <v>0</v>
      </c>
      <c r="M58" s="174">
        <f t="shared" si="2"/>
        <v>0</v>
      </c>
    </row>
    <row r="59" spans="1:13" ht="40.5" customHeight="1">
      <c r="A59" s="42">
        <v>44</v>
      </c>
      <c r="B59" s="122" t="s">
        <v>193</v>
      </c>
      <c r="C59" s="122">
        <v>1</v>
      </c>
      <c r="D59" s="157" t="s">
        <v>288</v>
      </c>
      <c r="E59" s="122" t="s">
        <v>227</v>
      </c>
      <c r="F59" s="50">
        <f>'8h48seg-sex (tipo 1)'!$H$68</f>
        <v>0</v>
      </c>
      <c r="G59" s="173">
        <f>'8h48seg-sex (tipo 1)'!$H$77</f>
        <v>0</v>
      </c>
      <c r="H59" s="173">
        <f>'8h48seg-sex (tipo 1)'!$H$84</f>
        <v>0</v>
      </c>
      <c r="I59" s="173">
        <f>'8h48seg-sex (tipo 1)'!$H$92</f>
        <v>0</v>
      </c>
      <c r="J59" s="173">
        <f>'8h48seg-sex (tipo 1)'!$H$98</f>
        <v>0</v>
      </c>
      <c r="K59" s="173">
        <f t="shared" si="0"/>
        <v>0</v>
      </c>
      <c r="L59" s="173">
        <f t="shared" si="1"/>
        <v>0</v>
      </c>
      <c r="M59" s="174">
        <f t="shared" si="2"/>
        <v>0</v>
      </c>
    </row>
    <row r="60" spans="1:13" ht="40.5" customHeight="1">
      <c r="A60" s="42">
        <v>45</v>
      </c>
      <c r="B60" s="122" t="s">
        <v>119</v>
      </c>
      <c r="C60" s="122">
        <v>1</v>
      </c>
      <c r="D60" s="157" t="s">
        <v>288</v>
      </c>
      <c r="E60" s="122" t="s">
        <v>236</v>
      </c>
      <c r="F60" s="50">
        <f>'8h48seg-sex (tipo 1)'!$H$68</f>
        <v>0</v>
      </c>
      <c r="G60" s="173">
        <f>'8h48seg-sex (tipo 1)'!$H$77</f>
        <v>0</v>
      </c>
      <c r="H60" s="173">
        <f>'8h48seg-sex (tipo 1)'!$H$84</f>
        <v>0</v>
      </c>
      <c r="I60" s="173">
        <f>'8h48seg-sex (tipo 1)'!$H$92</f>
        <v>0</v>
      </c>
      <c r="J60" s="173">
        <f>'8h48seg-sex (tipo 1)'!$H$98</f>
        <v>0</v>
      </c>
      <c r="K60" s="173">
        <f t="shared" si="0"/>
        <v>0</v>
      </c>
      <c r="L60" s="173">
        <f t="shared" si="1"/>
        <v>0</v>
      </c>
      <c r="M60" s="174">
        <f t="shared" si="2"/>
        <v>0</v>
      </c>
    </row>
    <row r="61" spans="1:13" ht="40.5" customHeight="1">
      <c r="A61" s="42">
        <v>46</v>
      </c>
      <c r="B61" s="122" t="s">
        <v>120</v>
      </c>
      <c r="C61" s="122">
        <v>1</v>
      </c>
      <c r="D61" s="157" t="s">
        <v>288</v>
      </c>
      <c r="E61" s="122" t="s">
        <v>280</v>
      </c>
      <c r="F61" s="50">
        <f>'8h48seg-sex (tipo 1)'!$H$68</f>
        <v>0</v>
      </c>
      <c r="G61" s="173">
        <f>'8h48seg-sex (tipo 1)'!$H$77</f>
        <v>0</v>
      </c>
      <c r="H61" s="173">
        <f>'8h48seg-sex (tipo 1)'!$H$84</f>
        <v>0</v>
      </c>
      <c r="I61" s="173">
        <f>'8h48seg-sex (tipo 1)'!$H$92</f>
        <v>0</v>
      </c>
      <c r="J61" s="173">
        <f>'8h48seg-sex (tipo 1)'!$H$98</f>
        <v>0</v>
      </c>
      <c r="K61" s="173">
        <f t="shared" si="0"/>
        <v>0</v>
      </c>
      <c r="L61" s="173">
        <f t="shared" si="1"/>
        <v>0</v>
      </c>
      <c r="M61" s="174">
        <f t="shared" si="2"/>
        <v>0</v>
      </c>
    </row>
    <row r="62" spans="1:13" ht="40.5" customHeight="1">
      <c r="A62" s="42">
        <v>47</v>
      </c>
      <c r="B62" s="122" t="s">
        <v>121</v>
      </c>
      <c r="C62" s="122">
        <v>1</v>
      </c>
      <c r="D62" s="157" t="s">
        <v>288</v>
      </c>
      <c r="E62" s="122" t="s">
        <v>240</v>
      </c>
      <c r="F62" s="50">
        <f>'8h48seg-sex (tipo 1)'!$H$68</f>
        <v>0</v>
      </c>
      <c r="G62" s="173">
        <f>'8h48seg-sex (tipo 1)'!$H$77</f>
        <v>0</v>
      </c>
      <c r="H62" s="173">
        <f>'8h48seg-sex (tipo 1)'!$H$84</f>
        <v>0</v>
      </c>
      <c r="I62" s="173">
        <f>'8h48seg-sex (tipo 1)'!$H$92</f>
        <v>0</v>
      </c>
      <c r="J62" s="173">
        <f>'8h48seg-sex (tipo 1)'!$H$98</f>
        <v>0</v>
      </c>
      <c r="K62" s="173">
        <f t="shared" si="0"/>
        <v>0</v>
      </c>
      <c r="L62" s="173">
        <f t="shared" si="1"/>
        <v>0</v>
      </c>
      <c r="M62" s="174">
        <f t="shared" si="2"/>
        <v>0</v>
      </c>
    </row>
    <row r="63" spans="1:13" ht="40.5" customHeight="1">
      <c r="A63" s="42">
        <v>48</v>
      </c>
      <c r="B63" s="122" t="s">
        <v>214</v>
      </c>
      <c r="C63" s="122">
        <v>1</v>
      </c>
      <c r="D63" s="157" t="s">
        <v>288</v>
      </c>
      <c r="E63" s="122" t="s">
        <v>233</v>
      </c>
      <c r="F63" s="50">
        <f>'8h48seg-sex (tipo 1)'!$H$68</f>
        <v>0</v>
      </c>
      <c r="G63" s="173">
        <f>'8h48seg-sex (tipo 1)'!$H$77</f>
        <v>0</v>
      </c>
      <c r="H63" s="173">
        <f>'8h48seg-sex (tipo 1)'!$H$84</f>
        <v>0</v>
      </c>
      <c r="I63" s="173">
        <f>'8h48seg-sex (tipo 1)'!$H$92</f>
        <v>0</v>
      </c>
      <c r="J63" s="173">
        <f>'8h48seg-sex (tipo 1)'!$H$98</f>
        <v>0</v>
      </c>
      <c r="K63" s="173">
        <f t="shared" si="0"/>
        <v>0</v>
      </c>
      <c r="L63" s="173">
        <f t="shared" si="1"/>
        <v>0</v>
      </c>
      <c r="M63" s="174">
        <f t="shared" si="2"/>
        <v>0</v>
      </c>
    </row>
    <row r="64" spans="1:13" ht="40.5" customHeight="1">
      <c r="A64" s="42">
        <v>49</v>
      </c>
      <c r="B64" s="122" t="s">
        <v>122</v>
      </c>
      <c r="C64" s="122">
        <v>1</v>
      </c>
      <c r="D64" s="157" t="s">
        <v>288</v>
      </c>
      <c r="E64" s="122" t="s">
        <v>227</v>
      </c>
      <c r="F64" s="50">
        <f>'8h48seg-sex (tipo 1)'!$H$68</f>
        <v>0</v>
      </c>
      <c r="G64" s="173">
        <f>'8h48seg-sex (tipo 1)'!$H$77</f>
        <v>0</v>
      </c>
      <c r="H64" s="173">
        <f>'8h48seg-sex (tipo 1)'!$H$84</f>
        <v>0</v>
      </c>
      <c r="I64" s="173">
        <f>'8h48seg-sex (tipo 1)'!$H$92</f>
        <v>0</v>
      </c>
      <c r="J64" s="173">
        <f>'8h48seg-sex (tipo 1)'!$H$98</f>
        <v>0</v>
      </c>
      <c r="K64" s="173">
        <f t="shared" si="0"/>
        <v>0</v>
      </c>
      <c r="L64" s="173">
        <f t="shared" si="1"/>
        <v>0</v>
      </c>
      <c r="M64" s="174">
        <f t="shared" si="2"/>
        <v>0</v>
      </c>
    </row>
    <row r="65" spans="1:13" ht="40.5" customHeight="1">
      <c r="A65" s="42">
        <v>50</v>
      </c>
      <c r="B65" s="122" t="s">
        <v>352</v>
      </c>
      <c r="C65" s="122">
        <v>1</v>
      </c>
      <c r="D65" s="157" t="s">
        <v>288</v>
      </c>
      <c r="E65" s="122" t="s">
        <v>227</v>
      </c>
      <c r="F65" s="50">
        <f>'8h48seg-sex (tipo 1)'!$H$68</f>
        <v>0</v>
      </c>
      <c r="G65" s="173">
        <f>'8h48seg-sex (tipo 1)'!$H$77</f>
        <v>0</v>
      </c>
      <c r="H65" s="173">
        <f>'8h48seg-sex (tipo 1)'!$H$84</f>
        <v>0</v>
      </c>
      <c r="I65" s="173">
        <f>'8h48seg-sex (tipo 1)'!$H$92</f>
        <v>0</v>
      </c>
      <c r="J65" s="173">
        <f>'8h48seg-sex (tipo 1)'!$H$98</f>
        <v>0</v>
      </c>
      <c r="K65" s="173">
        <f t="shared" si="0"/>
        <v>0</v>
      </c>
      <c r="L65" s="173">
        <f t="shared" si="1"/>
        <v>0</v>
      </c>
      <c r="M65" s="174">
        <f t="shared" si="2"/>
        <v>0</v>
      </c>
    </row>
    <row r="66" spans="1:13" ht="40.5" customHeight="1">
      <c r="A66" s="42">
        <v>51</v>
      </c>
      <c r="B66" s="122" t="s">
        <v>123</v>
      </c>
      <c r="C66" s="122">
        <v>1</v>
      </c>
      <c r="D66" s="157" t="s">
        <v>288</v>
      </c>
      <c r="E66" s="122" t="s">
        <v>237</v>
      </c>
      <c r="F66" s="50">
        <f>'8h48seg-sex (tipo 1)'!$H$68</f>
        <v>0</v>
      </c>
      <c r="G66" s="173">
        <f>'8h48seg-sex (tipo 1)'!$H$77</f>
        <v>0</v>
      </c>
      <c r="H66" s="173">
        <f>'8h48seg-sex (tipo 1)'!$H$84</f>
        <v>0</v>
      </c>
      <c r="I66" s="173">
        <f>'8h48seg-sex (tipo 1)'!$H$92</f>
        <v>0</v>
      </c>
      <c r="J66" s="173">
        <f>'8h48seg-sex (tipo 1)'!$H$98</f>
        <v>0</v>
      </c>
      <c r="K66" s="173">
        <f t="shared" si="0"/>
        <v>0</v>
      </c>
      <c r="L66" s="173">
        <f t="shared" si="1"/>
        <v>0</v>
      </c>
      <c r="M66" s="174">
        <f t="shared" si="2"/>
        <v>0</v>
      </c>
    </row>
    <row r="67" spans="1:13" ht="40.5" customHeight="1">
      <c r="A67" s="42">
        <v>52</v>
      </c>
      <c r="B67" s="122" t="s">
        <v>124</v>
      </c>
      <c r="C67" s="122">
        <v>1</v>
      </c>
      <c r="D67" s="157" t="s">
        <v>288</v>
      </c>
      <c r="E67" s="122" t="s">
        <v>227</v>
      </c>
      <c r="F67" s="50">
        <f>'8h48seg-sex (tipo 1)'!$H$68</f>
        <v>0</v>
      </c>
      <c r="G67" s="173">
        <f>'8h48seg-sex (tipo 1)'!$H$77</f>
        <v>0</v>
      </c>
      <c r="H67" s="173">
        <f>'8h48seg-sex (tipo 1)'!$H$84</f>
        <v>0</v>
      </c>
      <c r="I67" s="173">
        <f>'8h48seg-sex (tipo 1)'!$H$92</f>
        <v>0</v>
      </c>
      <c r="J67" s="173">
        <f>'8h48seg-sex (tipo 1)'!$H$98</f>
        <v>0</v>
      </c>
      <c r="K67" s="173">
        <f t="shared" si="0"/>
        <v>0</v>
      </c>
      <c r="L67" s="173">
        <f t="shared" si="1"/>
        <v>0</v>
      </c>
      <c r="M67" s="174">
        <f t="shared" si="2"/>
        <v>0</v>
      </c>
    </row>
    <row r="68" spans="1:13" ht="40.5" customHeight="1">
      <c r="A68" s="42">
        <v>53</v>
      </c>
      <c r="B68" s="122" t="s">
        <v>125</v>
      </c>
      <c r="C68" s="122">
        <v>1</v>
      </c>
      <c r="D68" s="157" t="s">
        <v>288</v>
      </c>
      <c r="E68" s="46" t="s">
        <v>258</v>
      </c>
      <c r="F68" s="50">
        <f>'8h48seg-sex (tipo 1)'!$H$68</f>
        <v>0</v>
      </c>
      <c r="G68" s="173">
        <f>'8h48seg-sex (tipo 1)'!$H$77</f>
        <v>0</v>
      </c>
      <c r="H68" s="173">
        <f>'8h48seg-sex (tipo 1)'!$H$84</f>
        <v>0</v>
      </c>
      <c r="I68" s="173">
        <f>'8h48seg-sex (tipo 1)'!$H$92</f>
        <v>0</v>
      </c>
      <c r="J68" s="173">
        <f>'8h48seg-sex (tipo 1)'!$H$98</f>
        <v>0</v>
      </c>
      <c r="K68" s="173">
        <f t="shared" si="0"/>
        <v>0</v>
      </c>
      <c r="L68" s="173">
        <f t="shared" si="1"/>
        <v>0</v>
      </c>
      <c r="M68" s="174">
        <f t="shared" si="2"/>
        <v>0</v>
      </c>
    </row>
    <row r="69" spans="1:13" ht="40.5" customHeight="1">
      <c r="A69" s="42">
        <v>54</v>
      </c>
      <c r="B69" s="122" t="s">
        <v>126</v>
      </c>
      <c r="C69" s="122">
        <v>1</v>
      </c>
      <c r="D69" s="157" t="s">
        <v>288</v>
      </c>
      <c r="E69" s="122" t="s">
        <v>238</v>
      </c>
      <c r="F69" s="50">
        <f>'8h48seg-sex (tipo 1)'!$H$68</f>
        <v>0</v>
      </c>
      <c r="G69" s="173">
        <f>'8h48seg-sex (tipo 1)'!$H$77</f>
        <v>0</v>
      </c>
      <c r="H69" s="173">
        <f>'8h48seg-sex (tipo 1)'!$H$84</f>
        <v>0</v>
      </c>
      <c r="I69" s="173">
        <f>'8h48seg-sex (tipo 1)'!$H$92</f>
        <v>0</v>
      </c>
      <c r="J69" s="173">
        <f>'8h48seg-sex (tipo 1)'!$H$98</f>
        <v>0</v>
      </c>
      <c r="K69" s="173">
        <f t="shared" si="0"/>
        <v>0</v>
      </c>
      <c r="L69" s="173">
        <f t="shared" si="1"/>
        <v>0</v>
      </c>
      <c r="M69" s="174">
        <f t="shared" si="2"/>
        <v>0</v>
      </c>
    </row>
    <row r="70" spans="1:13" ht="40.5" customHeight="1">
      <c r="A70" s="42">
        <v>55</v>
      </c>
      <c r="B70" s="122" t="s">
        <v>327</v>
      </c>
      <c r="C70" s="122">
        <v>1</v>
      </c>
      <c r="D70" s="157" t="s">
        <v>288</v>
      </c>
      <c r="E70" s="122" t="s">
        <v>229</v>
      </c>
      <c r="F70" s="50">
        <f>'8h48seg-sex (tipo 1)'!$H$68</f>
        <v>0</v>
      </c>
      <c r="G70" s="173">
        <f>'8h48seg-sex (tipo 1)'!$H$77</f>
        <v>0</v>
      </c>
      <c r="H70" s="173">
        <f>'8h48seg-sex (tipo 1)'!$H$84</f>
        <v>0</v>
      </c>
      <c r="I70" s="173">
        <f>'8h48seg-sex (tipo 1)'!$H$92</f>
        <v>0</v>
      </c>
      <c r="J70" s="173">
        <f>'8h48seg-sex (tipo 1)'!$H$98</f>
        <v>0</v>
      </c>
      <c r="K70" s="173">
        <f t="shared" si="0"/>
        <v>0</v>
      </c>
      <c r="L70" s="173">
        <f t="shared" si="1"/>
        <v>0</v>
      </c>
      <c r="M70" s="174">
        <f t="shared" si="2"/>
        <v>0</v>
      </c>
    </row>
    <row r="71" spans="1:13" ht="40.5" customHeight="1">
      <c r="A71" s="42">
        <v>56</v>
      </c>
      <c r="B71" s="122" t="s">
        <v>127</v>
      </c>
      <c r="C71" s="122">
        <v>1</v>
      </c>
      <c r="D71" s="157" t="s">
        <v>288</v>
      </c>
      <c r="E71" s="122" t="s">
        <v>227</v>
      </c>
      <c r="F71" s="50">
        <f>'8h48seg-sex (tipo 1)'!$H$68</f>
        <v>0</v>
      </c>
      <c r="G71" s="173">
        <f>'8h48seg-sex (tipo 1)'!$H$77</f>
        <v>0</v>
      </c>
      <c r="H71" s="173">
        <f>'8h48seg-sex (tipo 1)'!$H$84</f>
        <v>0</v>
      </c>
      <c r="I71" s="173">
        <f>'8h48seg-sex (tipo 1)'!$H$92</f>
        <v>0</v>
      </c>
      <c r="J71" s="173">
        <f>'8h48seg-sex (tipo 1)'!$H$98</f>
        <v>0</v>
      </c>
      <c r="K71" s="173">
        <f t="shared" si="0"/>
        <v>0</v>
      </c>
      <c r="L71" s="173">
        <f t="shared" si="1"/>
        <v>0</v>
      </c>
      <c r="M71" s="174">
        <f t="shared" si="2"/>
        <v>0</v>
      </c>
    </row>
    <row r="72" spans="1:13" ht="40.5" customHeight="1">
      <c r="A72" s="42">
        <v>57</v>
      </c>
      <c r="B72" s="122" t="s">
        <v>128</v>
      </c>
      <c r="C72" s="122">
        <v>1</v>
      </c>
      <c r="D72" s="157" t="s">
        <v>288</v>
      </c>
      <c r="E72" s="122" t="s">
        <v>237</v>
      </c>
      <c r="F72" s="50">
        <f>'8h48seg-sex (tipo 1)'!$H$68</f>
        <v>0</v>
      </c>
      <c r="G72" s="173">
        <f>'8h48seg-sex (tipo 1)'!$H$77</f>
        <v>0</v>
      </c>
      <c r="H72" s="173">
        <f>'8h48seg-sex (tipo 1)'!$H$84</f>
        <v>0</v>
      </c>
      <c r="I72" s="173">
        <f>'8h48seg-sex (tipo 1)'!$H$92</f>
        <v>0</v>
      </c>
      <c r="J72" s="173">
        <f>'8h48seg-sex (tipo 1)'!$H$98</f>
        <v>0</v>
      </c>
      <c r="K72" s="173">
        <f t="shared" si="0"/>
        <v>0</v>
      </c>
      <c r="L72" s="173">
        <f t="shared" si="1"/>
        <v>0</v>
      </c>
      <c r="M72" s="174">
        <f t="shared" si="2"/>
        <v>0</v>
      </c>
    </row>
    <row r="73" spans="1:13" ht="40.5" customHeight="1">
      <c r="A73" s="42">
        <v>58</v>
      </c>
      <c r="B73" s="122" t="s">
        <v>129</v>
      </c>
      <c r="C73" s="122">
        <v>1</v>
      </c>
      <c r="D73" s="157" t="s">
        <v>288</v>
      </c>
      <c r="E73" s="122" t="s">
        <v>227</v>
      </c>
      <c r="F73" s="50">
        <f>'8h48seg-sex (tipo 1)'!$H$68</f>
        <v>0</v>
      </c>
      <c r="G73" s="173">
        <f>'8h48seg-sex (tipo 1)'!$H$77</f>
        <v>0</v>
      </c>
      <c r="H73" s="173">
        <f>'8h48seg-sex (tipo 1)'!$H$84</f>
        <v>0</v>
      </c>
      <c r="I73" s="173">
        <f>'8h48seg-sex (tipo 1)'!$H$92</f>
        <v>0</v>
      </c>
      <c r="J73" s="173">
        <f>'8h48seg-sex (tipo 1)'!$H$98</f>
        <v>0</v>
      </c>
      <c r="K73" s="173">
        <f t="shared" si="0"/>
        <v>0</v>
      </c>
      <c r="L73" s="173">
        <f t="shared" si="1"/>
        <v>0</v>
      </c>
      <c r="M73" s="174">
        <f t="shared" si="2"/>
        <v>0</v>
      </c>
    </row>
    <row r="74" spans="1:13" ht="40.5" customHeight="1">
      <c r="A74" s="42">
        <v>59</v>
      </c>
      <c r="B74" s="122" t="s">
        <v>130</v>
      </c>
      <c r="C74" s="122">
        <v>1</v>
      </c>
      <c r="D74" s="157" t="s">
        <v>288</v>
      </c>
      <c r="E74" s="122" t="s">
        <v>227</v>
      </c>
      <c r="F74" s="50">
        <f>'8h48seg-sex (tipo 1)'!$H$68</f>
        <v>0</v>
      </c>
      <c r="G74" s="173">
        <f>'8h48seg-sex (tipo 1)'!$H$77</f>
        <v>0</v>
      </c>
      <c r="H74" s="173">
        <f>'8h48seg-sex (tipo 1)'!$H$84</f>
        <v>0</v>
      </c>
      <c r="I74" s="173">
        <f>'8h48seg-sex (tipo 1)'!$H$92</f>
        <v>0</v>
      </c>
      <c r="J74" s="173">
        <f>'8h48seg-sex (tipo 1)'!$H$98</f>
        <v>0</v>
      </c>
      <c r="K74" s="173">
        <f t="shared" ref="K74:K104" si="3">F74+G74+I74</f>
        <v>0</v>
      </c>
      <c r="L74" s="173">
        <f t="shared" ref="L74:L104" si="4">H74+J74</f>
        <v>0</v>
      </c>
      <c r="M74" s="174">
        <f t="shared" ref="M74:M104" si="5">K74+L74</f>
        <v>0</v>
      </c>
    </row>
    <row r="75" spans="1:13" ht="40.5" customHeight="1">
      <c r="A75" s="42">
        <v>60</v>
      </c>
      <c r="B75" s="122" t="s">
        <v>194</v>
      </c>
      <c r="C75" s="122">
        <v>1</v>
      </c>
      <c r="D75" s="157" t="s">
        <v>288</v>
      </c>
      <c r="E75" s="122" t="s">
        <v>234</v>
      </c>
      <c r="F75" s="50">
        <f>'8h48seg-sex (tipo 1)'!$H$68</f>
        <v>0</v>
      </c>
      <c r="G75" s="173">
        <f>'8h48seg-sex (tipo 1)'!$H$77</f>
        <v>0</v>
      </c>
      <c r="H75" s="173">
        <f>'8h48seg-sex (tipo 1)'!$H$84</f>
        <v>0</v>
      </c>
      <c r="I75" s="173">
        <f>'8h48seg-sex (tipo 1)'!$H$92</f>
        <v>0</v>
      </c>
      <c r="J75" s="173">
        <f>'8h48seg-sex (tipo 1)'!$H$98</f>
        <v>0</v>
      </c>
      <c r="K75" s="173">
        <f t="shared" si="3"/>
        <v>0</v>
      </c>
      <c r="L75" s="173">
        <f t="shared" si="4"/>
        <v>0</v>
      </c>
      <c r="M75" s="174">
        <f t="shared" si="5"/>
        <v>0</v>
      </c>
    </row>
    <row r="76" spans="1:13" ht="40.5" customHeight="1">
      <c r="A76" s="42">
        <v>61</v>
      </c>
      <c r="B76" s="122" t="s">
        <v>195</v>
      </c>
      <c r="C76" s="122">
        <v>1</v>
      </c>
      <c r="D76" s="157" t="s">
        <v>288</v>
      </c>
      <c r="E76" s="122" t="s">
        <v>230</v>
      </c>
      <c r="F76" s="50">
        <f>'8h48seg-sex (tipo 1)'!$H$68</f>
        <v>0</v>
      </c>
      <c r="G76" s="173">
        <f>'8h48seg-sex (tipo 1)'!$H$77</f>
        <v>0</v>
      </c>
      <c r="H76" s="173">
        <f>'8h48seg-sex (tipo 1)'!$H$84</f>
        <v>0</v>
      </c>
      <c r="I76" s="173">
        <f>'8h48seg-sex (tipo 1)'!$H$92</f>
        <v>0</v>
      </c>
      <c r="J76" s="173">
        <f>'8h48seg-sex (tipo 1)'!$H$98</f>
        <v>0</v>
      </c>
      <c r="K76" s="173">
        <f t="shared" si="3"/>
        <v>0</v>
      </c>
      <c r="L76" s="173">
        <f t="shared" si="4"/>
        <v>0</v>
      </c>
      <c r="M76" s="174">
        <f t="shared" si="5"/>
        <v>0</v>
      </c>
    </row>
    <row r="77" spans="1:13" ht="40.5" customHeight="1">
      <c r="A77" s="42">
        <v>62</v>
      </c>
      <c r="B77" s="122" t="s">
        <v>131</v>
      </c>
      <c r="C77" s="122">
        <v>1</v>
      </c>
      <c r="D77" s="157" t="s">
        <v>288</v>
      </c>
      <c r="E77" s="122" t="s">
        <v>227</v>
      </c>
      <c r="F77" s="50">
        <f>'8h48seg-sex (tipo 1)'!$H$68</f>
        <v>0</v>
      </c>
      <c r="G77" s="173">
        <f>'8h48seg-sex (tipo 1)'!$H$77</f>
        <v>0</v>
      </c>
      <c r="H77" s="173">
        <f>'8h48seg-sex (tipo 1)'!$H$84</f>
        <v>0</v>
      </c>
      <c r="I77" s="173">
        <f>'8h48seg-sex (tipo 1)'!$H$92</f>
        <v>0</v>
      </c>
      <c r="J77" s="173">
        <f>'8h48seg-sex (tipo 1)'!$H$98</f>
        <v>0</v>
      </c>
      <c r="K77" s="173">
        <f t="shared" si="3"/>
        <v>0</v>
      </c>
      <c r="L77" s="173">
        <f t="shared" si="4"/>
        <v>0</v>
      </c>
      <c r="M77" s="174">
        <f t="shared" si="5"/>
        <v>0</v>
      </c>
    </row>
    <row r="78" spans="1:13" ht="40.5" customHeight="1">
      <c r="A78" s="42">
        <v>63</v>
      </c>
      <c r="B78" s="122" t="s">
        <v>132</v>
      </c>
      <c r="C78" s="122">
        <v>1</v>
      </c>
      <c r="D78" s="157" t="s">
        <v>288</v>
      </c>
      <c r="E78" s="122" t="s">
        <v>234</v>
      </c>
      <c r="F78" s="50">
        <f>'8h48seg-sex (tipo 1)'!$H$68</f>
        <v>0</v>
      </c>
      <c r="G78" s="173">
        <f>'8h48seg-sex (tipo 1)'!$H$77</f>
        <v>0</v>
      </c>
      <c r="H78" s="173">
        <f>'8h48seg-sex (tipo 1)'!$H$84</f>
        <v>0</v>
      </c>
      <c r="I78" s="173">
        <f>'8h48seg-sex (tipo 1)'!$H$92</f>
        <v>0</v>
      </c>
      <c r="J78" s="173">
        <f>'8h48seg-sex (tipo 1)'!$H$98</f>
        <v>0</v>
      </c>
      <c r="K78" s="173">
        <f t="shared" si="3"/>
        <v>0</v>
      </c>
      <c r="L78" s="173">
        <f t="shared" si="4"/>
        <v>0</v>
      </c>
      <c r="M78" s="174">
        <f t="shared" si="5"/>
        <v>0</v>
      </c>
    </row>
    <row r="79" spans="1:13" ht="40.5" customHeight="1">
      <c r="A79" s="42">
        <v>64</v>
      </c>
      <c r="B79" s="122" t="s">
        <v>279</v>
      </c>
      <c r="C79" s="122">
        <v>1</v>
      </c>
      <c r="D79" s="157" t="s">
        <v>288</v>
      </c>
      <c r="E79" s="122" t="s">
        <v>239</v>
      </c>
      <c r="F79" s="50">
        <f>'8h48seg-sex (tipo 1)'!$H$68</f>
        <v>0</v>
      </c>
      <c r="G79" s="173">
        <f>'8h48seg-sex (tipo 1)'!$H$77</f>
        <v>0</v>
      </c>
      <c r="H79" s="173">
        <f>'8h48seg-sex (tipo 1)'!$H$84</f>
        <v>0</v>
      </c>
      <c r="I79" s="173">
        <f>'8h48seg-sex (tipo 1)'!$H$92</f>
        <v>0</v>
      </c>
      <c r="J79" s="173">
        <f>'8h48seg-sex (tipo 1)'!$H$98</f>
        <v>0</v>
      </c>
      <c r="K79" s="173">
        <f t="shared" si="3"/>
        <v>0</v>
      </c>
      <c r="L79" s="173">
        <f t="shared" si="4"/>
        <v>0</v>
      </c>
      <c r="M79" s="174">
        <f t="shared" si="5"/>
        <v>0</v>
      </c>
    </row>
    <row r="80" spans="1:13" ht="40.5" customHeight="1">
      <c r="A80" s="42">
        <v>65</v>
      </c>
      <c r="B80" s="122" t="s">
        <v>133</v>
      </c>
      <c r="C80" s="122">
        <v>1</v>
      </c>
      <c r="D80" s="157" t="s">
        <v>288</v>
      </c>
      <c r="E80" s="122" t="s">
        <v>227</v>
      </c>
      <c r="F80" s="50">
        <f>'8h48seg-sex (tipo 1)'!$H$68</f>
        <v>0</v>
      </c>
      <c r="G80" s="173">
        <f>'8h48seg-sex (tipo 1)'!$H$77</f>
        <v>0</v>
      </c>
      <c r="H80" s="173">
        <f>'8h48seg-sex (tipo 1)'!$H$84</f>
        <v>0</v>
      </c>
      <c r="I80" s="173">
        <f>'8h48seg-sex (tipo 1)'!$H$92</f>
        <v>0</v>
      </c>
      <c r="J80" s="173">
        <f>'8h48seg-sex (tipo 1)'!$H$98</f>
        <v>0</v>
      </c>
      <c r="K80" s="173">
        <f t="shared" si="3"/>
        <v>0</v>
      </c>
      <c r="L80" s="173">
        <f t="shared" si="4"/>
        <v>0</v>
      </c>
      <c r="M80" s="174">
        <f t="shared" si="5"/>
        <v>0</v>
      </c>
    </row>
    <row r="81" spans="1:13" ht="40.5" customHeight="1">
      <c r="A81" s="42">
        <v>66</v>
      </c>
      <c r="B81" s="122" t="s">
        <v>196</v>
      </c>
      <c r="C81" s="122">
        <v>1</v>
      </c>
      <c r="D81" s="157" t="s">
        <v>288</v>
      </c>
      <c r="E81" s="46" t="s">
        <v>258</v>
      </c>
      <c r="F81" s="50">
        <f>'8h48seg-sex (tipo 1)'!$H$68</f>
        <v>0</v>
      </c>
      <c r="G81" s="173">
        <f>'8h48seg-sex (tipo 1)'!$H$77</f>
        <v>0</v>
      </c>
      <c r="H81" s="173">
        <f>'8h48seg-sex (tipo 1)'!$H$84</f>
        <v>0</v>
      </c>
      <c r="I81" s="173">
        <f>'8h48seg-sex (tipo 1)'!$H$92</f>
        <v>0</v>
      </c>
      <c r="J81" s="173">
        <f>'8h48seg-sex (tipo 1)'!$H$98</f>
        <v>0</v>
      </c>
      <c r="K81" s="173">
        <f t="shared" si="3"/>
        <v>0</v>
      </c>
      <c r="L81" s="173">
        <f t="shared" si="4"/>
        <v>0</v>
      </c>
      <c r="M81" s="174">
        <f t="shared" si="5"/>
        <v>0</v>
      </c>
    </row>
    <row r="82" spans="1:13" ht="40.5" customHeight="1">
      <c r="A82" s="42">
        <v>67</v>
      </c>
      <c r="B82" s="122" t="s">
        <v>134</v>
      </c>
      <c r="C82" s="122">
        <v>1</v>
      </c>
      <c r="D82" s="157" t="s">
        <v>288</v>
      </c>
      <c r="E82" s="122" t="s">
        <v>227</v>
      </c>
      <c r="F82" s="50">
        <f>'8h48seg-sex (tipo 1)'!$H$68</f>
        <v>0</v>
      </c>
      <c r="G82" s="173">
        <f>'8h48seg-sex (tipo 1)'!$H$77</f>
        <v>0</v>
      </c>
      <c r="H82" s="173">
        <f>'8h48seg-sex (tipo 1)'!$H$84</f>
        <v>0</v>
      </c>
      <c r="I82" s="173">
        <f>'8h48seg-sex (tipo 1)'!$H$92</f>
        <v>0</v>
      </c>
      <c r="J82" s="173">
        <f>'8h48seg-sex (tipo 1)'!$H$98</f>
        <v>0</v>
      </c>
      <c r="K82" s="173">
        <f t="shared" si="3"/>
        <v>0</v>
      </c>
      <c r="L82" s="173">
        <f t="shared" si="4"/>
        <v>0</v>
      </c>
      <c r="M82" s="174">
        <f t="shared" si="5"/>
        <v>0</v>
      </c>
    </row>
    <row r="83" spans="1:13" ht="40.5" customHeight="1">
      <c r="A83" s="42">
        <v>68</v>
      </c>
      <c r="B83" s="122" t="s">
        <v>135</v>
      </c>
      <c r="C83" s="122">
        <v>1</v>
      </c>
      <c r="D83" s="157" t="s">
        <v>288</v>
      </c>
      <c r="E83" s="122" t="s">
        <v>227</v>
      </c>
      <c r="F83" s="50">
        <f>'8h48seg-sex (tipo 1)'!$H$68</f>
        <v>0</v>
      </c>
      <c r="G83" s="173">
        <f>'8h48seg-sex (tipo 1)'!$H$77</f>
        <v>0</v>
      </c>
      <c r="H83" s="173">
        <f>'8h48seg-sex (tipo 1)'!$H$84</f>
        <v>0</v>
      </c>
      <c r="I83" s="173">
        <f>'8h48seg-sex (tipo 1)'!$H$92</f>
        <v>0</v>
      </c>
      <c r="J83" s="173">
        <f>'8h48seg-sex (tipo 1)'!$H$98</f>
        <v>0</v>
      </c>
      <c r="K83" s="173">
        <f t="shared" si="3"/>
        <v>0</v>
      </c>
      <c r="L83" s="173">
        <f t="shared" si="4"/>
        <v>0</v>
      </c>
      <c r="M83" s="174">
        <f t="shared" si="5"/>
        <v>0</v>
      </c>
    </row>
    <row r="84" spans="1:13" ht="40.5" customHeight="1">
      <c r="A84" s="42">
        <v>69</v>
      </c>
      <c r="B84" s="122" t="s">
        <v>136</v>
      </c>
      <c r="C84" s="122">
        <v>4</v>
      </c>
      <c r="D84" s="121" t="s">
        <v>291</v>
      </c>
      <c r="E84" s="122" t="s">
        <v>238</v>
      </c>
      <c r="F84" s="158">
        <f>'24H- seg-dom (tipo 4)'!$H$68</f>
        <v>0</v>
      </c>
      <c r="G84" s="173">
        <f>'24H- seg-dom (tipo 4)'!$H$77</f>
        <v>0</v>
      </c>
      <c r="H84" s="173">
        <f>'24H- seg-dom (tipo 4)'!$H$84</f>
        <v>0</v>
      </c>
      <c r="I84" s="173">
        <f>'24H- seg-dom (tipo 4)'!$H$92</f>
        <v>0</v>
      </c>
      <c r="J84" s="173">
        <f>'24H- seg-dom (tipo 4)'!$H$98</f>
        <v>0</v>
      </c>
      <c r="K84" s="173">
        <f t="shared" si="3"/>
        <v>0</v>
      </c>
      <c r="L84" s="173">
        <f t="shared" si="4"/>
        <v>0</v>
      </c>
      <c r="M84" s="174">
        <f t="shared" si="5"/>
        <v>0</v>
      </c>
    </row>
    <row r="85" spans="1:13" ht="40.5" customHeight="1">
      <c r="A85" s="42">
        <v>70</v>
      </c>
      <c r="B85" s="122" t="s">
        <v>215</v>
      </c>
      <c r="C85" s="122">
        <v>1</v>
      </c>
      <c r="D85" s="157" t="s">
        <v>288</v>
      </c>
      <c r="E85" s="122" t="s">
        <v>227</v>
      </c>
      <c r="F85" s="50">
        <f>'8h48seg-sex (tipo 1)'!$H$68</f>
        <v>0</v>
      </c>
      <c r="G85" s="173">
        <f>'8h48seg-sex (tipo 1)'!$H$77</f>
        <v>0</v>
      </c>
      <c r="H85" s="173">
        <f>'8h48seg-sex (tipo 1)'!$H$84</f>
        <v>0</v>
      </c>
      <c r="I85" s="173">
        <f>'8h48seg-sex (tipo 1)'!$H$92</f>
        <v>0</v>
      </c>
      <c r="J85" s="173">
        <f>'8h48seg-sex (tipo 1)'!$H$98</f>
        <v>0</v>
      </c>
      <c r="K85" s="173">
        <f t="shared" si="3"/>
        <v>0</v>
      </c>
      <c r="L85" s="173">
        <f t="shared" si="4"/>
        <v>0</v>
      </c>
      <c r="M85" s="174">
        <f t="shared" si="5"/>
        <v>0</v>
      </c>
    </row>
    <row r="86" spans="1:13" ht="40.5" customHeight="1">
      <c r="A86" s="42">
        <v>71</v>
      </c>
      <c r="B86" s="122" t="s">
        <v>137</v>
      </c>
      <c r="C86" s="122">
        <v>1</v>
      </c>
      <c r="D86" s="157" t="s">
        <v>288</v>
      </c>
      <c r="E86" s="122" t="s">
        <v>227</v>
      </c>
      <c r="F86" s="50">
        <f>'8h48seg-sex (tipo 1)'!$H$68</f>
        <v>0</v>
      </c>
      <c r="G86" s="173">
        <f>'8h48seg-sex (tipo 1)'!$H$77</f>
        <v>0</v>
      </c>
      <c r="H86" s="173">
        <f>'8h48seg-sex (tipo 1)'!$H$84</f>
        <v>0</v>
      </c>
      <c r="I86" s="173">
        <f>'8h48seg-sex (tipo 1)'!$H$92</f>
        <v>0</v>
      </c>
      <c r="J86" s="173">
        <f>'8h48seg-sex (tipo 1)'!$H$98</f>
        <v>0</v>
      </c>
      <c r="K86" s="173">
        <f t="shared" si="3"/>
        <v>0</v>
      </c>
      <c r="L86" s="173">
        <f t="shared" si="4"/>
        <v>0</v>
      </c>
      <c r="M86" s="174">
        <f t="shared" si="5"/>
        <v>0</v>
      </c>
    </row>
    <row r="87" spans="1:13" ht="40.5" customHeight="1">
      <c r="A87" s="42">
        <v>72</v>
      </c>
      <c r="B87" s="122" t="s">
        <v>197</v>
      </c>
      <c r="C87" s="122">
        <v>1</v>
      </c>
      <c r="D87" s="157" t="s">
        <v>288</v>
      </c>
      <c r="E87" s="122" t="s">
        <v>227</v>
      </c>
      <c r="F87" s="50">
        <f>'8h48seg-sex (tipo 1)'!$H$68</f>
        <v>0</v>
      </c>
      <c r="G87" s="173">
        <f>'8h48seg-sex (tipo 1)'!$H$77</f>
        <v>0</v>
      </c>
      <c r="H87" s="173">
        <f>'8h48seg-sex (tipo 1)'!$H$84</f>
        <v>0</v>
      </c>
      <c r="I87" s="173">
        <f>'8h48seg-sex (tipo 1)'!$H$92</f>
        <v>0</v>
      </c>
      <c r="J87" s="173">
        <f>'8h48seg-sex (tipo 1)'!$H$98</f>
        <v>0</v>
      </c>
      <c r="K87" s="173">
        <f t="shared" si="3"/>
        <v>0</v>
      </c>
      <c r="L87" s="173">
        <f t="shared" si="4"/>
        <v>0</v>
      </c>
      <c r="M87" s="174">
        <f t="shared" si="5"/>
        <v>0</v>
      </c>
    </row>
    <row r="88" spans="1:13" ht="40.5" customHeight="1">
      <c r="A88" s="42">
        <v>73</v>
      </c>
      <c r="B88" s="122" t="s">
        <v>198</v>
      </c>
      <c r="C88" s="122">
        <v>1</v>
      </c>
      <c r="D88" s="157" t="s">
        <v>288</v>
      </c>
      <c r="E88" s="122" t="s">
        <v>227</v>
      </c>
      <c r="F88" s="50">
        <f>'8h48seg-sex (tipo 1)'!$H$68</f>
        <v>0</v>
      </c>
      <c r="G88" s="173">
        <f>'8h48seg-sex (tipo 1)'!$H$77</f>
        <v>0</v>
      </c>
      <c r="H88" s="173">
        <f>'8h48seg-sex (tipo 1)'!$H$84</f>
        <v>0</v>
      </c>
      <c r="I88" s="173">
        <f>'8h48seg-sex (tipo 1)'!$H$92</f>
        <v>0</v>
      </c>
      <c r="J88" s="173">
        <f>'8h48seg-sex (tipo 1)'!$H$98</f>
        <v>0</v>
      </c>
      <c r="K88" s="173">
        <f t="shared" si="3"/>
        <v>0</v>
      </c>
      <c r="L88" s="173">
        <f t="shared" si="4"/>
        <v>0</v>
      </c>
      <c r="M88" s="174">
        <f t="shared" si="5"/>
        <v>0</v>
      </c>
    </row>
    <row r="89" spans="1:13" ht="40.5" customHeight="1">
      <c r="A89" s="42">
        <v>74</v>
      </c>
      <c r="B89" s="122" t="s">
        <v>138</v>
      </c>
      <c r="C89" s="122">
        <v>1</v>
      </c>
      <c r="D89" s="157" t="s">
        <v>288</v>
      </c>
      <c r="E89" s="122" t="s">
        <v>238</v>
      </c>
      <c r="F89" s="50">
        <f>'8h48seg-sex (tipo 1)'!$H$68</f>
        <v>0</v>
      </c>
      <c r="G89" s="173">
        <f>'8h48seg-sex (tipo 1)'!$H$77</f>
        <v>0</v>
      </c>
      <c r="H89" s="173">
        <f>'8h48seg-sex (tipo 1)'!$H$84</f>
        <v>0</v>
      </c>
      <c r="I89" s="173">
        <f>'8h48seg-sex (tipo 1)'!$H$92</f>
        <v>0</v>
      </c>
      <c r="J89" s="173">
        <f>'8h48seg-sex (tipo 1)'!$H$98</f>
        <v>0</v>
      </c>
      <c r="K89" s="173">
        <f t="shared" si="3"/>
        <v>0</v>
      </c>
      <c r="L89" s="173">
        <f t="shared" si="4"/>
        <v>0</v>
      </c>
      <c r="M89" s="174">
        <f t="shared" si="5"/>
        <v>0</v>
      </c>
    </row>
    <row r="90" spans="1:13" ht="40.5" customHeight="1">
      <c r="A90" s="42">
        <v>75</v>
      </c>
      <c r="B90" s="122" t="s">
        <v>218</v>
      </c>
      <c r="C90" s="122">
        <v>4</v>
      </c>
      <c r="D90" s="121" t="s">
        <v>291</v>
      </c>
      <c r="E90" s="122" t="s">
        <v>277</v>
      </c>
      <c r="F90" s="158">
        <f>'24H- seg-dom (tipo 4)'!$H$68</f>
        <v>0</v>
      </c>
      <c r="G90" s="173">
        <f>'24H- seg-dom (tipo 4)'!$H$77</f>
        <v>0</v>
      </c>
      <c r="H90" s="173">
        <f>'24H- seg-dom (tipo 4)'!$H$84</f>
        <v>0</v>
      </c>
      <c r="I90" s="173">
        <f>'24H- seg-dom (tipo 4)'!$H$92</f>
        <v>0</v>
      </c>
      <c r="J90" s="173">
        <f>'24H- seg-dom (tipo 4)'!$H$98</f>
        <v>0</v>
      </c>
      <c r="K90" s="173">
        <f t="shared" si="3"/>
        <v>0</v>
      </c>
      <c r="L90" s="173">
        <f t="shared" si="4"/>
        <v>0</v>
      </c>
      <c r="M90" s="174">
        <f t="shared" si="5"/>
        <v>0</v>
      </c>
    </row>
    <row r="91" spans="1:13" ht="40.5" customHeight="1">
      <c r="A91" s="42">
        <v>76</v>
      </c>
      <c r="B91" s="122" t="s">
        <v>139</v>
      </c>
      <c r="C91" s="122">
        <v>1</v>
      </c>
      <c r="D91" s="157" t="s">
        <v>288</v>
      </c>
      <c r="E91" s="122" t="s">
        <v>237</v>
      </c>
      <c r="F91" s="50">
        <f>'8h48seg-sex (tipo 1)'!$H$68</f>
        <v>0</v>
      </c>
      <c r="G91" s="173">
        <f>'8h48seg-sex (tipo 1)'!$H$77</f>
        <v>0</v>
      </c>
      <c r="H91" s="173">
        <f>'8h48seg-sex (tipo 1)'!$H$84</f>
        <v>0</v>
      </c>
      <c r="I91" s="173">
        <f>'8h48seg-sex (tipo 1)'!$H$92</f>
        <v>0</v>
      </c>
      <c r="J91" s="173">
        <f>'8h48seg-sex (tipo 1)'!$H$98</f>
        <v>0</v>
      </c>
      <c r="K91" s="173">
        <f t="shared" si="3"/>
        <v>0</v>
      </c>
      <c r="L91" s="173">
        <f t="shared" si="4"/>
        <v>0</v>
      </c>
      <c r="M91" s="174">
        <f t="shared" si="5"/>
        <v>0</v>
      </c>
    </row>
    <row r="92" spans="1:13" ht="40.5" customHeight="1">
      <c r="A92" s="42">
        <v>77</v>
      </c>
      <c r="B92" s="122" t="s">
        <v>219</v>
      </c>
      <c r="C92" s="122">
        <v>4</v>
      </c>
      <c r="D92" s="121" t="s">
        <v>291</v>
      </c>
      <c r="E92" s="46" t="s">
        <v>278</v>
      </c>
      <c r="F92" s="158">
        <f>'24H- seg-dom (tipo 4)'!$H$68</f>
        <v>0</v>
      </c>
      <c r="G92" s="173">
        <f>'24H- seg-dom (tipo 4)'!$H$77</f>
        <v>0</v>
      </c>
      <c r="H92" s="173">
        <f>'24H- seg-dom (tipo 4)'!$H$84</f>
        <v>0</v>
      </c>
      <c r="I92" s="173">
        <f>'24H- seg-dom (tipo 4)'!$H$92</f>
        <v>0</v>
      </c>
      <c r="J92" s="173">
        <f>'24H- seg-dom (tipo 4)'!$H$98</f>
        <v>0</v>
      </c>
      <c r="K92" s="173">
        <f t="shared" si="3"/>
        <v>0</v>
      </c>
      <c r="L92" s="173">
        <f t="shared" si="4"/>
        <v>0</v>
      </c>
      <c r="M92" s="174">
        <f t="shared" si="5"/>
        <v>0</v>
      </c>
    </row>
    <row r="93" spans="1:13" ht="40.5" customHeight="1">
      <c r="A93" s="42">
        <v>78</v>
      </c>
      <c r="B93" s="122" t="s">
        <v>140</v>
      </c>
      <c r="C93" s="122">
        <v>1</v>
      </c>
      <c r="D93" s="157" t="s">
        <v>288</v>
      </c>
      <c r="E93" s="122" t="s">
        <v>237</v>
      </c>
      <c r="F93" s="50">
        <f>'8h48seg-sex (tipo 1)'!$H$68</f>
        <v>0</v>
      </c>
      <c r="G93" s="173">
        <f>'8h48seg-sex (tipo 1)'!$H$77</f>
        <v>0</v>
      </c>
      <c r="H93" s="173">
        <f>'8h48seg-sex (tipo 1)'!$H$84</f>
        <v>0</v>
      </c>
      <c r="I93" s="173">
        <f>'8h48seg-sex (tipo 1)'!$H$92</f>
        <v>0</v>
      </c>
      <c r="J93" s="173">
        <f>'8h48seg-sex (tipo 1)'!$H$98</f>
        <v>0</v>
      </c>
      <c r="K93" s="173">
        <f t="shared" si="3"/>
        <v>0</v>
      </c>
      <c r="L93" s="173">
        <f t="shared" si="4"/>
        <v>0</v>
      </c>
      <c r="M93" s="174">
        <f t="shared" si="5"/>
        <v>0</v>
      </c>
    </row>
    <row r="94" spans="1:13" ht="40.5" customHeight="1">
      <c r="A94" s="42">
        <v>79</v>
      </c>
      <c r="B94" s="122" t="s">
        <v>141</v>
      </c>
      <c r="C94" s="122">
        <v>1</v>
      </c>
      <c r="D94" s="157" t="s">
        <v>288</v>
      </c>
      <c r="E94" s="122" t="s">
        <v>237</v>
      </c>
      <c r="F94" s="50">
        <f>'8h48seg-sex (tipo 1)'!$H$68</f>
        <v>0</v>
      </c>
      <c r="G94" s="173">
        <f>'8h48seg-sex (tipo 1)'!$H$77</f>
        <v>0</v>
      </c>
      <c r="H94" s="173">
        <f>'8h48seg-sex (tipo 1)'!$H$84</f>
        <v>0</v>
      </c>
      <c r="I94" s="173">
        <f>'8h48seg-sex (tipo 1)'!$H$92</f>
        <v>0</v>
      </c>
      <c r="J94" s="173">
        <f>'8h48seg-sex (tipo 1)'!$H$98</f>
        <v>0</v>
      </c>
      <c r="K94" s="173">
        <f t="shared" si="3"/>
        <v>0</v>
      </c>
      <c r="L94" s="173">
        <f t="shared" si="4"/>
        <v>0</v>
      </c>
      <c r="M94" s="174">
        <f t="shared" si="5"/>
        <v>0</v>
      </c>
    </row>
    <row r="95" spans="1:13" ht="40.5" customHeight="1">
      <c r="A95" s="42">
        <v>80</v>
      </c>
      <c r="B95" s="122" t="s">
        <v>142</v>
      </c>
      <c r="C95" s="122">
        <v>1</v>
      </c>
      <c r="D95" s="157" t="s">
        <v>288</v>
      </c>
      <c r="E95" s="122" t="s">
        <v>227</v>
      </c>
      <c r="F95" s="50">
        <f>'8h48seg-sex (tipo 1)'!$H$68</f>
        <v>0</v>
      </c>
      <c r="G95" s="173">
        <f>'8h48seg-sex (tipo 1)'!$H$77</f>
        <v>0</v>
      </c>
      <c r="H95" s="173">
        <f>'8h48seg-sex (tipo 1)'!$H$84</f>
        <v>0</v>
      </c>
      <c r="I95" s="173">
        <f>'8h48seg-sex (tipo 1)'!$H$92</f>
        <v>0</v>
      </c>
      <c r="J95" s="173">
        <f>'8h48seg-sex (tipo 1)'!$H$98</f>
        <v>0</v>
      </c>
      <c r="K95" s="173">
        <f t="shared" si="3"/>
        <v>0</v>
      </c>
      <c r="L95" s="173">
        <f t="shared" si="4"/>
        <v>0</v>
      </c>
      <c r="M95" s="174">
        <f t="shared" si="5"/>
        <v>0</v>
      </c>
    </row>
    <row r="96" spans="1:13" ht="40.5" customHeight="1">
      <c r="A96" s="42">
        <v>81</v>
      </c>
      <c r="B96" s="122" t="s">
        <v>148</v>
      </c>
      <c r="C96" s="122">
        <v>1</v>
      </c>
      <c r="D96" s="157" t="s">
        <v>288</v>
      </c>
      <c r="E96" s="46" t="s">
        <v>260</v>
      </c>
      <c r="F96" s="50">
        <f>'8h48seg-sex (tipo 1)'!$H$68</f>
        <v>0</v>
      </c>
      <c r="G96" s="173">
        <f>'8h48seg-sex (tipo 1)'!$H$77</f>
        <v>0</v>
      </c>
      <c r="H96" s="173">
        <f>'8h48seg-sex (tipo 1)'!$H$84</f>
        <v>0</v>
      </c>
      <c r="I96" s="173">
        <f>'8h48seg-sex (tipo 1)'!$H$92</f>
        <v>0</v>
      </c>
      <c r="J96" s="173">
        <f>'8h48seg-sex (tipo 1)'!$H$98</f>
        <v>0</v>
      </c>
      <c r="K96" s="173">
        <f t="shared" si="3"/>
        <v>0</v>
      </c>
      <c r="L96" s="173">
        <f t="shared" si="4"/>
        <v>0</v>
      </c>
      <c r="M96" s="174">
        <f t="shared" si="5"/>
        <v>0</v>
      </c>
    </row>
    <row r="97" spans="1:13" ht="40.5" customHeight="1">
      <c r="A97" s="42">
        <v>82</v>
      </c>
      <c r="B97" s="122" t="s">
        <v>149</v>
      </c>
      <c r="C97" s="122">
        <v>1</v>
      </c>
      <c r="D97" s="157" t="s">
        <v>288</v>
      </c>
      <c r="E97" s="122" t="s">
        <v>227</v>
      </c>
      <c r="F97" s="50">
        <f>'8h48seg-sex (tipo 1)'!$H$68</f>
        <v>0</v>
      </c>
      <c r="G97" s="173">
        <f>'8h48seg-sex (tipo 1)'!$H$77</f>
        <v>0</v>
      </c>
      <c r="H97" s="173">
        <f>'8h48seg-sex (tipo 1)'!$H$84</f>
        <v>0</v>
      </c>
      <c r="I97" s="173">
        <f>'8h48seg-sex (tipo 1)'!$H$92</f>
        <v>0</v>
      </c>
      <c r="J97" s="173">
        <f>'8h48seg-sex (tipo 1)'!$H$98</f>
        <v>0</v>
      </c>
      <c r="K97" s="173">
        <f t="shared" si="3"/>
        <v>0</v>
      </c>
      <c r="L97" s="173">
        <f t="shared" si="4"/>
        <v>0</v>
      </c>
      <c r="M97" s="174">
        <f t="shared" si="5"/>
        <v>0</v>
      </c>
    </row>
    <row r="98" spans="1:13" ht="40.5" customHeight="1">
      <c r="A98" s="42">
        <v>83</v>
      </c>
      <c r="B98" s="122" t="s">
        <v>202</v>
      </c>
      <c r="C98" s="122">
        <v>1</v>
      </c>
      <c r="D98" s="157" t="s">
        <v>288</v>
      </c>
      <c r="E98" s="46" t="s">
        <v>259</v>
      </c>
      <c r="F98" s="50">
        <f>'8h48seg-sex (tipo 1)'!$H$68</f>
        <v>0</v>
      </c>
      <c r="G98" s="173">
        <f>'8h48seg-sex (tipo 1)'!$H$77</f>
        <v>0</v>
      </c>
      <c r="H98" s="173">
        <f>'8h48seg-sex (tipo 1)'!$H$84</f>
        <v>0</v>
      </c>
      <c r="I98" s="173">
        <f>'8h48seg-sex (tipo 1)'!$H$92</f>
        <v>0</v>
      </c>
      <c r="J98" s="173">
        <f>'8h48seg-sex (tipo 1)'!$H$98</f>
        <v>0</v>
      </c>
      <c r="K98" s="173">
        <f t="shared" si="3"/>
        <v>0</v>
      </c>
      <c r="L98" s="173">
        <f t="shared" si="4"/>
        <v>0</v>
      </c>
      <c r="M98" s="174">
        <f t="shared" si="5"/>
        <v>0</v>
      </c>
    </row>
    <row r="99" spans="1:13" ht="40.5" customHeight="1">
      <c r="A99" s="42">
        <v>84</v>
      </c>
      <c r="B99" s="122" t="s">
        <v>150</v>
      </c>
      <c r="C99" s="122">
        <v>1</v>
      </c>
      <c r="D99" s="157" t="s">
        <v>288</v>
      </c>
      <c r="E99" s="122" t="s">
        <v>227</v>
      </c>
      <c r="F99" s="50">
        <f>'8h48seg-sex (tipo 1)'!$H$68</f>
        <v>0</v>
      </c>
      <c r="G99" s="173">
        <f>'8h48seg-sex (tipo 1)'!$H$77</f>
        <v>0</v>
      </c>
      <c r="H99" s="173">
        <f>'8h48seg-sex (tipo 1)'!$H$84</f>
        <v>0</v>
      </c>
      <c r="I99" s="173">
        <f>'8h48seg-sex (tipo 1)'!$H$92</f>
        <v>0</v>
      </c>
      <c r="J99" s="173">
        <f>'8h48seg-sex (tipo 1)'!$H$98</f>
        <v>0</v>
      </c>
      <c r="K99" s="173">
        <f t="shared" si="3"/>
        <v>0</v>
      </c>
      <c r="L99" s="173">
        <f t="shared" si="4"/>
        <v>0</v>
      </c>
      <c r="M99" s="174">
        <f t="shared" si="5"/>
        <v>0</v>
      </c>
    </row>
    <row r="100" spans="1:13" ht="40.5" customHeight="1">
      <c r="A100" s="42">
        <v>85</v>
      </c>
      <c r="B100" s="122" t="s">
        <v>328</v>
      </c>
      <c r="C100" s="122">
        <v>4</v>
      </c>
      <c r="D100" s="121" t="s">
        <v>291</v>
      </c>
      <c r="E100" s="122" t="s">
        <v>227</v>
      </c>
      <c r="F100" s="158">
        <f>'24H- seg-dom (tipo 4)'!$H$68</f>
        <v>0</v>
      </c>
      <c r="G100" s="173">
        <f>'24H- seg-dom (tipo 4)'!$H$77</f>
        <v>0</v>
      </c>
      <c r="H100" s="173">
        <f>'24H- seg-dom (tipo 4)'!$H$84</f>
        <v>0</v>
      </c>
      <c r="I100" s="173">
        <f>'24H- seg-dom (tipo 4)'!$H$92</f>
        <v>0</v>
      </c>
      <c r="J100" s="173">
        <f>'24H- seg-dom (tipo 4)'!$H$98</f>
        <v>0</v>
      </c>
      <c r="K100" s="173">
        <f t="shared" si="3"/>
        <v>0</v>
      </c>
      <c r="L100" s="173">
        <f t="shared" si="4"/>
        <v>0</v>
      </c>
      <c r="M100" s="174">
        <f t="shared" si="5"/>
        <v>0</v>
      </c>
    </row>
    <row r="101" spans="1:13" ht="40.5" customHeight="1">
      <c r="A101" s="42">
        <v>86</v>
      </c>
      <c r="B101" s="122" t="s">
        <v>151</v>
      </c>
      <c r="C101" s="122">
        <v>1</v>
      </c>
      <c r="D101" s="157" t="s">
        <v>288</v>
      </c>
      <c r="E101" s="122" t="s">
        <v>280</v>
      </c>
      <c r="F101" s="50">
        <f>'8h48seg-sex (tipo 1)'!$H$68</f>
        <v>0</v>
      </c>
      <c r="G101" s="173">
        <f>'8h48seg-sex (tipo 1)'!$H$77</f>
        <v>0</v>
      </c>
      <c r="H101" s="173">
        <f>'8h48seg-sex (tipo 1)'!$H$84</f>
        <v>0</v>
      </c>
      <c r="I101" s="173">
        <f>'8h48seg-sex (tipo 1)'!$H$92</f>
        <v>0</v>
      </c>
      <c r="J101" s="173">
        <f>'8h48seg-sex (tipo 1)'!$H$98</f>
        <v>0</v>
      </c>
      <c r="K101" s="173">
        <f t="shared" si="3"/>
        <v>0</v>
      </c>
      <c r="L101" s="173">
        <f t="shared" si="4"/>
        <v>0</v>
      </c>
      <c r="M101" s="174">
        <f t="shared" si="5"/>
        <v>0</v>
      </c>
    </row>
    <row r="102" spans="1:13" ht="40.5" customHeight="1">
      <c r="A102" s="42">
        <v>87</v>
      </c>
      <c r="B102" s="122" t="s">
        <v>152</v>
      </c>
      <c r="C102" s="122">
        <v>1</v>
      </c>
      <c r="D102" s="157" t="s">
        <v>288</v>
      </c>
      <c r="E102" s="122" t="s">
        <v>227</v>
      </c>
      <c r="F102" s="50">
        <f>'8h48seg-sex (tipo 1)'!$H$68</f>
        <v>0</v>
      </c>
      <c r="G102" s="173">
        <f>'8h48seg-sex (tipo 1)'!$H$77</f>
        <v>0</v>
      </c>
      <c r="H102" s="173">
        <f>'8h48seg-sex (tipo 1)'!$H$84</f>
        <v>0</v>
      </c>
      <c r="I102" s="173">
        <f>'8h48seg-sex (tipo 1)'!$H$92</f>
        <v>0</v>
      </c>
      <c r="J102" s="173">
        <f>'8h48seg-sex (tipo 1)'!$H$98</f>
        <v>0</v>
      </c>
      <c r="K102" s="173">
        <f t="shared" si="3"/>
        <v>0</v>
      </c>
      <c r="L102" s="173">
        <f t="shared" si="4"/>
        <v>0</v>
      </c>
      <c r="M102" s="174">
        <f t="shared" si="5"/>
        <v>0</v>
      </c>
    </row>
    <row r="103" spans="1:13" ht="40.5" customHeight="1">
      <c r="A103" s="42">
        <v>88</v>
      </c>
      <c r="B103" s="122" t="s">
        <v>153</v>
      </c>
      <c r="C103" s="122">
        <v>1</v>
      </c>
      <c r="D103" s="157" t="s">
        <v>288</v>
      </c>
      <c r="E103" s="46" t="s">
        <v>259</v>
      </c>
      <c r="F103" s="50">
        <f>'8h48seg-sex (tipo 1)'!$H$68</f>
        <v>0</v>
      </c>
      <c r="G103" s="173">
        <f>'8h48seg-sex (tipo 1)'!$H$77</f>
        <v>0</v>
      </c>
      <c r="H103" s="173">
        <f>'8h48seg-sex (tipo 1)'!$H$84</f>
        <v>0</v>
      </c>
      <c r="I103" s="173">
        <f>'8h48seg-sex (tipo 1)'!$H$92</f>
        <v>0</v>
      </c>
      <c r="J103" s="173">
        <f>'8h48seg-sex (tipo 1)'!$H$98</f>
        <v>0</v>
      </c>
      <c r="K103" s="173">
        <f t="shared" si="3"/>
        <v>0</v>
      </c>
      <c r="L103" s="173">
        <f t="shared" si="4"/>
        <v>0</v>
      </c>
      <c r="M103" s="174">
        <f t="shared" si="5"/>
        <v>0</v>
      </c>
    </row>
    <row r="104" spans="1:13" ht="40.5" customHeight="1">
      <c r="A104" s="42">
        <v>89</v>
      </c>
      <c r="B104" s="122" t="s">
        <v>154</v>
      </c>
      <c r="C104" s="122">
        <v>1</v>
      </c>
      <c r="D104" s="157" t="s">
        <v>288</v>
      </c>
      <c r="E104" s="46" t="s">
        <v>258</v>
      </c>
      <c r="F104" s="50">
        <f>'8h48seg-sex (tipo 1)'!$H$68</f>
        <v>0</v>
      </c>
      <c r="G104" s="173">
        <f>'8h48seg-sex (tipo 1)'!$H$77</f>
        <v>0</v>
      </c>
      <c r="H104" s="173">
        <f>'8h48seg-sex (tipo 1)'!$H$84</f>
        <v>0</v>
      </c>
      <c r="I104" s="173">
        <f>'8h48seg-sex (tipo 1)'!$H$92</f>
        <v>0</v>
      </c>
      <c r="J104" s="173">
        <f>'8h48seg-sex (tipo 1)'!$H$98</f>
        <v>0</v>
      </c>
      <c r="K104" s="173">
        <f t="shared" si="3"/>
        <v>0</v>
      </c>
      <c r="L104" s="173">
        <f t="shared" si="4"/>
        <v>0</v>
      </c>
      <c r="M104" s="174">
        <f t="shared" si="5"/>
        <v>0</v>
      </c>
    </row>
    <row r="105" spans="1:13" ht="40.5" customHeight="1">
      <c r="A105" s="42">
        <v>90</v>
      </c>
      <c r="B105" s="122" t="s">
        <v>155</v>
      </c>
      <c r="C105" s="122">
        <v>1</v>
      </c>
      <c r="D105" s="157" t="s">
        <v>288</v>
      </c>
      <c r="E105" s="122" t="s">
        <v>236</v>
      </c>
      <c r="F105" s="50">
        <f>'8h48seg-sex (tipo 1)'!$H$68</f>
        <v>0</v>
      </c>
      <c r="G105" s="173">
        <f>'8h48seg-sex (tipo 1)'!$H$77</f>
        <v>0</v>
      </c>
      <c r="H105" s="173">
        <f>'8h48seg-sex (tipo 1)'!$H$84</f>
        <v>0</v>
      </c>
      <c r="I105" s="173">
        <f>'8h48seg-sex (tipo 1)'!$H$92</f>
        <v>0</v>
      </c>
      <c r="J105" s="173">
        <f>'8h48seg-sex (tipo 1)'!$H$98</f>
        <v>0</v>
      </c>
      <c r="K105" s="173">
        <f t="shared" ref="K105:K157" si="6">F105+G105+I105</f>
        <v>0</v>
      </c>
      <c r="L105" s="173">
        <f t="shared" ref="L105:L157" si="7">H105+J105</f>
        <v>0</v>
      </c>
      <c r="M105" s="174">
        <f t="shared" ref="M105:M157" si="8">K105+L105</f>
        <v>0</v>
      </c>
    </row>
    <row r="106" spans="1:13" ht="40.5" customHeight="1">
      <c r="A106" s="42">
        <v>91</v>
      </c>
      <c r="B106" s="122" t="s">
        <v>203</v>
      </c>
      <c r="C106" s="122">
        <v>1</v>
      </c>
      <c r="D106" s="157" t="s">
        <v>288</v>
      </c>
      <c r="E106" s="122" t="s">
        <v>280</v>
      </c>
      <c r="F106" s="50">
        <f>'8h48seg-sex (tipo 1)'!$H$68</f>
        <v>0</v>
      </c>
      <c r="G106" s="173">
        <f>'8h48seg-sex (tipo 1)'!$H$77</f>
        <v>0</v>
      </c>
      <c r="H106" s="173">
        <f>'8h48seg-sex (tipo 1)'!$H$84</f>
        <v>0</v>
      </c>
      <c r="I106" s="173">
        <f>'8h48seg-sex (tipo 1)'!$H$92</f>
        <v>0</v>
      </c>
      <c r="J106" s="173">
        <f>'8h48seg-sex (tipo 1)'!$H$98</f>
        <v>0</v>
      </c>
      <c r="K106" s="173">
        <f t="shared" si="6"/>
        <v>0</v>
      </c>
      <c r="L106" s="173">
        <f t="shared" si="7"/>
        <v>0</v>
      </c>
      <c r="M106" s="174">
        <f t="shared" si="8"/>
        <v>0</v>
      </c>
    </row>
    <row r="107" spans="1:13" ht="40.5" customHeight="1">
      <c r="A107" s="42">
        <v>92</v>
      </c>
      <c r="B107" s="122" t="s">
        <v>204</v>
      </c>
      <c r="C107" s="122">
        <v>4</v>
      </c>
      <c r="D107" s="121" t="s">
        <v>291</v>
      </c>
      <c r="E107" s="122" t="s">
        <v>227</v>
      </c>
      <c r="F107" s="158">
        <f>'24H- seg-dom (tipo 4)'!$H$68</f>
        <v>0</v>
      </c>
      <c r="G107" s="173">
        <f>'24H- seg-dom (tipo 4)'!$H$77</f>
        <v>0</v>
      </c>
      <c r="H107" s="173">
        <f>'24H- seg-dom (tipo 4)'!$H$84</f>
        <v>0</v>
      </c>
      <c r="I107" s="173">
        <f>'24H- seg-dom (tipo 4)'!$H$92</f>
        <v>0</v>
      </c>
      <c r="J107" s="173">
        <f>'24H- seg-dom (tipo 4)'!$H$98</f>
        <v>0</v>
      </c>
      <c r="K107" s="173">
        <f t="shared" si="6"/>
        <v>0</v>
      </c>
      <c r="L107" s="173">
        <f t="shared" si="7"/>
        <v>0</v>
      </c>
      <c r="M107" s="174">
        <f t="shared" si="8"/>
        <v>0</v>
      </c>
    </row>
    <row r="108" spans="1:13" ht="40.5" customHeight="1">
      <c r="A108" s="42">
        <v>93</v>
      </c>
      <c r="B108" s="122" t="s">
        <v>353</v>
      </c>
      <c r="C108" s="122">
        <v>1</v>
      </c>
      <c r="D108" s="157" t="s">
        <v>288</v>
      </c>
      <c r="E108" s="122" t="s">
        <v>231</v>
      </c>
      <c r="F108" s="50">
        <f>'8h48seg-sex (tipo 1)'!$H$68</f>
        <v>0</v>
      </c>
      <c r="G108" s="173">
        <f>'8h48seg-sex (tipo 1)'!$H$77</f>
        <v>0</v>
      </c>
      <c r="H108" s="173">
        <f>'8h48seg-sex (tipo 1)'!$H$84</f>
        <v>0</v>
      </c>
      <c r="I108" s="173">
        <f>'8h48seg-sex (tipo 1)'!$H$92</f>
        <v>0</v>
      </c>
      <c r="J108" s="173">
        <f>'8h48seg-sex (tipo 1)'!$H$98</f>
        <v>0</v>
      </c>
      <c r="K108" s="173">
        <f t="shared" si="6"/>
        <v>0</v>
      </c>
      <c r="L108" s="173">
        <f t="shared" si="7"/>
        <v>0</v>
      </c>
      <c r="M108" s="174">
        <f t="shared" si="8"/>
        <v>0</v>
      </c>
    </row>
    <row r="109" spans="1:13" ht="40.5" customHeight="1">
      <c r="A109" s="42">
        <v>94</v>
      </c>
      <c r="B109" s="122" t="s">
        <v>156</v>
      </c>
      <c r="C109" s="122">
        <v>1</v>
      </c>
      <c r="D109" s="157" t="s">
        <v>288</v>
      </c>
      <c r="E109" s="122" t="s">
        <v>227</v>
      </c>
      <c r="F109" s="50">
        <f>'8h48seg-sex (tipo 1)'!$H$68</f>
        <v>0</v>
      </c>
      <c r="G109" s="173">
        <f>'8h48seg-sex (tipo 1)'!$H$77</f>
        <v>0</v>
      </c>
      <c r="H109" s="173">
        <f>'8h48seg-sex (tipo 1)'!$H$84</f>
        <v>0</v>
      </c>
      <c r="I109" s="173">
        <f>'8h48seg-sex (tipo 1)'!$H$92</f>
        <v>0</v>
      </c>
      <c r="J109" s="173">
        <f>'8h48seg-sex (tipo 1)'!$H$98</f>
        <v>0</v>
      </c>
      <c r="K109" s="173">
        <f t="shared" si="6"/>
        <v>0</v>
      </c>
      <c r="L109" s="173">
        <f t="shared" si="7"/>
        <v>0</v>
      </c>
      <c r="M109" s="174">
        <f t="shared" si="8"/>
        <v>0</v>
      </c>
    </row>
    <row r="110" spans="1:13" ht="40.5" customHeight="1">
      <c r="A110" s="42">
        <v>95</v>
      </c>
      <c r="B110" s="122" t="s">
        <v>205</v>
      </c>
      <c r="C110" s="122">
        <v>1</v>
      </c>
      <c r="D110" s="157" t="s">
        <v>288</v>
      </c>
      <c r="E110" s="122" t="s">
        <v>232</v>
      </c>
      <c r="F110" s="50">
        <f>'8h48seg-sex (tipo 1)'!$H$68</f>
        <v>0</v>
      </c>
      <c r="G110" s="173">
        <f>'8h48seg-sex (tipo 1)'!$H$77</f>
        <v>0</v>
      </c>
      <c r="H110" s="173">
        <f>'8h48seg-sex (tipo 1)'!$H$84</f>
        <v>0</v>
      </c>
      <c r="I110" s="173">
        <f>'8h48seg-sex (tipo 1)'!$H$92</f>
        <v>0</v>
      </c>
      <c r="J110" s="173">
        <f>'8h48seg-sex (tipo 1)'!$H$98</f>
        <v>0</v>
      </c>
      <c r="K110" s="173">
        <f t="shared" si="6"/>
        <v>0</v>
      </c>
      <c r="L110" s="173">
        <f t="shared" si="7"/>
        <v>0</v>
      </c>
      <c r="M110" s="174">
        <f t="shared" si="8"/>
        <v>0</v>
      </c>
    </row>
    <row r="111" spans="1:13" ht="40.5" customHeight="1">
      <c r="A111" s="42">
        <v>96</v>
      </c>
      <c r="B111" s="122" t="s">
        <v>329</v>
      </c>
      <c r="C111" s="122">
        <v>1</v>
      </c>
      <c r="D111" s="157" t="s">
        <v>288</v>
      </c>
      <c r="E111" s="122" t="s">
        <v>227</v>
      </c>
      <c r="F111" s="50">
        <f>'8h48seg-sex (tipo 1)'!$H$68</f>
        <v>0</v>
      </c>
      <c r="G111" s="173">
        <f>'8h48seg-sex (tipo 1)'!$H$77</f>
        <v>0</v>
      </c>
      <c r="H111" s="173">
        <f>'8h48seg-sex (tipo 1)'!$H$84</f>
        <v>0</v>
      </c>
      <c r="I111" s="173">
        <f>'8h48seg-sex (tipo 1)'!$H$92</f>
        <v>0</v>
      </c>
      <c r="J111" s="173">
        <f>'8h48seg-sex (tipo 1)'!$H$98</f>
        <v>0</v>
      </c>
      <c r="K111" s="173">
        <f t="shared" si="6"/>
        <v>0</v>
      </c>
      <c r="L111" s="173">
        <f t="shared" si="7"/>
        <v>0</v>
      </c>
      <c r="M111" s="174">
        <f t="shared" si="8"/>
        <v>0</v>
      </c>
    </row>
    <row r="112" spans="1:13" ht="40.5" customHeight="1">
      <c r="A112" s="42">
        <v>97</v>
      </c>
      <c r="B112" s="122" t="s">
        <v>225</v>
      </c>
      <c r="C112" s="122">
        <v>4</v>
      </c>
      <c r="D112" s="121" t="s">
        <v>291</v>
      </c>
      <c r="E112" s="122" t="s">
        <v>227</v>
      </c>
      <c r="F112" s="158">
        <f>'24H- seg-dom (tipo 4)'!$H$68</f>
        <v>0</v>
      </c>
      <c r="G112" s="173">
        <f>'24H- seg-dom (tipo 4)'!$H$77</f>
        <v>0</v>
      </c>
      <c r="H112" s="173">
        <f>'24H- seg-dom (tipo 4)'!$H$84</f>
        <v>0</v>
      </c>
      <c r="I112" s="173">
        <f>'24H- seg-dom (tipo 4)'!$H$92</f>
        <v>0</v>
      </c>
      <c r="J112" s="173">
        <f>'24H- seg-dom (tipo 4)'!$H$98</f>
        <v>0</v>
      </c>
      <c r="K112" s="173">
        <f t="shared" si="6"/>
        <v>0</v>
      </c>
      <c r="L112" s="173">
        <f t="shared" si="7"/>
        <v>0</v>
      </c>
      <c r="M112" s="174">
        <f t="shared" si="8"/>
        <v>0</v>
      </c>
    </row>
    <row r="113" spans="1:13" ht="40.5" customHeight="1">
      <c r="A113" s="42">
        <v>98</v>
      </c>
      <c r="B113" s="122" t="s">
        <v>295</v>
      </c>
      <c r="C113" s="122">
        <v>1</v>
      </c>
      <c r="D113" s="157" t="s">
        <v>288</v>
      </c>
      <c r="E113" s="122" t="s">
        <v>227</v>
      </c>
      <c r="F113" s="50">
        <f>'8h48seg-sex (tipo 1)'!$H$68</f>
        <v>0</v>
      </c>
      <c r="G113" s="173">
        <f>'8h48seg-sex (tipo 1)'!$H$77</f>
        <v>0</v>
      </c>
      <c r="H113" s="173">
        <f>'8h48seg-sex (tipo 1)'!$H$84</f>
        <v>0</v>
      </c>
      <c r="I113" s="173">
        <f>'8h48seg-sex (tipo 1)'!$H$92</f>
        <v>0</v>
      </c>
      <c r="J113" s="173">
        <f>'8h48seg-sex (tipo 1)'!$H$98</f>
        <v>0</v>
      </c>
      <c r="K113" s="173">
        <f t="shared" si="6"/>
        <v>0</v>
      </c>
      <c r="L113" s="173">
        <f t="shared" si="7"/>
        <v>0</v>
      </c>
      <c r="M113" s="174">
        <f t="shared" si="8"/>
        <v>0</v>
      </c>
    </row>
    <row r="114" spans="1:13" ht="40.5" customHeight="1">
      <c r="A114" s="42">
        <v>99</v>
      </c>
      <c r="B114" s="122" t="s">
        <v>354</v>
      </c>
      <c r="C114" s="122">
        <v>1</v>
      </c>
      <c r="D114" s="157" t="s">
        <v>288</v>
      </c>
      <c r="E114" s="122" t="s">
        <v>227</v>
      </c>
      <c r="F114" s="50">
        <f>'8h48seg-sex (tipo 1)'!$H$68</f>
        <v>0</v>
      </c>
      <c r="G114" s="173">
        <f>'8h48seg-sex (tipo 1)'!$H$77</f>
        <v>0</v>
      </c>
      <c r="H114" s="173">
        <f>'8h48seg-sex (tipo 1)'!$H$84</f>
        <v>0</v>
      </c>
      <c r="I114" s="173">
        <f>'8h48seg-sex (tipo 1)'!$H$92</f>
        <v>0</v>
      </c>
      <c r="J114" s="173">
        <f>'8h48seg-sex (tipo 1)'!$H$98</f>
        <v>0</v>
      </c>
      <c r="K114" s="173">
        <f t="shared" si="6"/>
        <v>0</v>
      </c>
      <c r="L114" s="173">
        <f t="shared" si="7"/>
        <v>0</v>
      </c>
      <c r="M114" s="174">
        <f t="shared" si="8"/>
        <v>0</v>
      </c>
    </row>
    <row r="115" spans="1:13" ht="40.5" customHeight="1">
      <c r="A115" s="42">
        <v>100</v>
      </c>
      <c r="B115" s="122" t="s">
        <v>296</v>
      </c>
      <c r="C115" s="122">
        <v>1</v>
      </c>
      <c r="D115" s="157" t="s">
        <v>288</v>
      </c>
      <c r="E115" s="122" t="s">
        <v>227</v>
      </c>
      <c r="F115" s="50">
        <f>'8h48seg-sex (tipo 1)'!$H$68</f>
        <v>0</v>
      </c>
      <c r="G115" s="173">
        <f>'8h48seg-sex (tipo 1)'!$H$77</f>
        <v>0</v>
      </c>
      <c r="H115" s="173">
        <f>'8h48seg-sex (tipo 1)'!$H$84</f>
        <v>0</v>
      </c>
      <c r="I115" s="173">
        <f>'8h48seg-sex (tipo 1)'!$H$92</f>
        <v>0</v>
      </c>
      <c r="J115" s="173">
        <f>'8h48seg-sex (tipo 1)'!$H$98</f>
        <v>0</v>
      </c>
      <c r="K115" s="173">
        <f t="shared" si="6"/>
        <v>0</v>
      </c>
      <c r="L115" s="173">
        <f t="shared" si="7"/>
        <v>0</v>
      </c>
      <c r="M115" s="174">
        <f t="shared" si="8"/>
        <v>0</v>
      </c>
    </row>
    <row r="116" spans="1:13" ht="40.5" customHeight="1">
      <c r="A116" s="42">
        <v>101</v>
      </c>
      <c r="B116" s="122" t="s">
        <v>157</v>
      </c>
      <c r="C116" s="122">
        <v>1</v>
      </c>
      <c r="D116" s="157" t="s">
        <v>288</v>
      </c>
      <c r="E116" s="122" t="s">
        <v>227</v>
      </c>
      <c r="F116" s="50">
        <f>'8h48seg-sex (tipo 1)'!$H$68</f>
        <v>0</v>
      </c>
      <c r="G116" s="173">
        <f>'8h48seg-sex (tipo 1)'!$H$77</f>
        <v>0</v>
      </c>
      <c r="H116" s="173">
        <f>'8h48seg-sex (tipo 1)'!$H$84</f>
        <v>0</v>
      </c>
      <c r="I116" s="173">
        <f>'8h48seg-sex (tipo 1)'!$H$92</f>
        <v>0</v>
      </c>
      <c r="J116" s="173">
        <f>'8h48seg-sex (tipo 1)'!$H$98</f>
        <v>0</v>
      </c>
      <c r="K116" s="173">
        <f t="shared" si="6"/>
        <v>0</v>
      </c>
      <c r="L116" s="173">
        <f t="shared" si="7"/>
        <v>0</v>
      </c>
      <c r="M116" s="174">
        <f t="shared" si="8"/>
        <v>0</v>
      </c>
    </row>
    <row r="117" spans="1:13" ht="40.5" customHeight="1">
      <c r="A117" s="42">
        <v>102</v>
      </c>
      <c r="B117" s="122" t="s">
        <v>206</v>
      </c>
      <c r="C117" s="122">
        <v>1</v>
      </c>
      <c r="D117" s="157" t="s">
        <v>288</v>
      </c>
      <c r="E117" s="122" t="s">
        <v>227</v>
      </c>
      <c r="F117" s="50">
        <f>'8h48seg-sex (tipo 1)'!$H$68</f>
        <v>0</v>
      </c>
      <c r="G117" s="173">
        <f>'8h48seg-sex (tipo 1)'!$H$77</f>
        <v>0</v>
      </c>
      <c r="H117" s="173">
        <f>'8h48seg-sex (tipo 1)'!$H$84</f>
        <v>0</v>
      </c>
      <c r="I117" s="173">
        <f>'8h48seg-sex (tipo 1)'!$H$92</f>
        <v>0</v>
      </c>
      <c r="J117" s="173">
        <f>'8h48seg-sex (tipo 1)'!$H$98</f>
        <v>0</v>
      </c>
      <c r="K117" s="173">
        <f t="shared" si="6"/>
        <v>0</v>
      </c>
      <c r="L117" s="173">
        <f t="shared" si="7"/>
        <v>0</v>
      </c>
      <c r="M117" s="174">
        <f t="shared" si="8"/>
        <v>0</v>
      </c>
    </row>
    <row r="118" spans="1:13" ht="40.5" customHeight="1">
      <c r="A118" s="42">
        <v>103</v>
      </c>
      <c r="B118" s="122" t="s">
        <v>158</v>
      </c>
      <c r="C118" s="122">
        <v>1</v>
      </c>
      <c r="D118" s="157" t="s">
        <v>288</v>
      </c>
      <c r="E118" s="122" t="s">
        <v>227</v>
      </c>
      <c r="F118" s="50">
        <f>'8h48seg-sex (tipo 1)'!$H$68</f>
        <v>0</v>
      </c>
      <c r="G118" s="173">
        <f>'8h48seg-sex (tipo 1)'!$H$77</f>
        <v>0</v>
      </c>
      <c r="H118" s="173">
        <f>'8h48seg-sex (tipo 1)'!$H$84</f>
        <v>0</v>
      </c>
      <c r="I118" s="173">
        <f>'8h48seg-sex (tipo 1)'!$H$92</f>
        <v>0</v>
      </c>
      <c r="J118" s="173">
        <f>'8h48seg-sex (tipo 1)'!$H$98</f>
        <v>0</v>
      </c>
      <c r="K118" s="173">
        <f t="shared" si="6"/>
        <v>0</v>
      </c>
      <c r="L118" s="173">
        <f t="shared" si="7"/>
        <v>0</v>
      </c>
      <c r="M118" s="174">
        <f t="shared" si="8"/>
        <v>0</v>
      </c>
    </row>
    <row r="119" spans="1:13" ht="40.5" customHeight="1">
      <c r="A119" s="42">
        <v>104</v>
      </c>
      <c r="B119" s="122" t="s">
        <v>159</v>
      </c>
      <c r="C119" s="122">
        <v>1</v>
      </c>
      <c r="D119" s="157" t="s">
        <v>288</v>
      </c>
      <c r="E119" s="122" t="s">
        <v>227</v>
      </c>
      <c r="F119" s="50">
        <f>'8h48seg-sex (tipo 1)'!$H$68</f>
        <v>0</v>
      </c>
      <c r="G119" s="173">
        <f>'8h48seg-sex (tipo 1)'!$H$77</f>
        <v>0</v>
      </c>
      <c r="H119" s="173">
        <f>'8h48seg-sex (tipo 1)'!$H$84</f>
        <v>0</v>
      </c>
      <c r="I119" s="173">
        <f>'8h48seg-sex (tipo 1)'!$H$92</f>
        <v>0</v>
      </c>
      <c r="J119" s="173">
        <f>'8h48seg-sex (tipo 1)'!$H$98</f>
        <v>0</v>
      </c>
      <c r="K119" s="173">
        <f t="shared" si="6"/>
        <v>0</v>
      </c>
      <c r="L119" s="173">
        <f t="shared" si="7"/>
        <v>0</v>
      </c>
      <c r="M119" s="174">
        <f t="shared" si="8"/>
        <v>0</v>
      </c>
    </row>
    <row r="120" spans="1:13" ht="40.5" customHeight="1">
      <c r="A120" s="42">
        <v>105</v>
      </c>
      <c r="B120" s="122" t="s">
        <v>207</v>
      </c>
      <c r="C120" s="122">
        <v>1</v>
      </c>
      <c r="D120" s="157" t="s">
        <v>288</v>
      </c>
      <c r="E120" s="122" t="s">
        <v>227</v>
      </c>
      <c r="F120" s="50">
        <f>'8h48seg-sex (tipo 1)'!$H$68</f>
        <v>0</v>
      </c>
      <c r="G120" s="173">
        <f>'8h48seg-sex (tipo 1)'!$H$77</f>
        <v>0</v>
      </c>
      <c r="H120" s="173">
        <f>'8h48seg-sex (tipo 1)'!$H$84</f>
        <v>0</v>
      </c>
      <c r="I120" s="173">
        <f>'8h48seg-sex (tipo 1)'!$H$92</f>
        <v>0</v>
      </c>
      <c r="J120" s="173">
        <f>'8h48seg-sex (tipo 1)'!$H$98</f>
        <v>0</v>
      </c>
      <c r="K120" s="173">
        <f t="shared" si="6"/>
        <v>0</v>
      </c>
      <c r="L120" s="173">
        <f t="shared" si="7"/>
        <v>0</v>
      </c>
      <c r="M120" s="174">
        <f t="shared" si="8"/>
        <v>0</v>
      </c>
    </row>
    <row r="121" spans="1:13" ht="40.5" customHeight="1">
      <c r="A121" s="42">
        <v>106</v>
      </c>
      <c r="B121" s="122" t="s">
        <v>160</v>
      </c>
      <c r="C121" s="122">
        <v>1</v>
      </c>
      <c r="D121" s="157" t="s">
        <v>288</v>
      </c>
      <c r="E121" s="122" t="s">
        <v>227</v>
      </c>
      <c r="F121" s="50">
        <f>'8h48seg-sex (tipo 1)'!$H$68</f>
        <v>0</v>
      </c>
      <c r="G121" s="173">
        <f>'8h48seg-sex (tipo 1)'!$H$77</f>
        <v>0</v>
      </c>
      <c r="H121" s="173">
        <f>'8h48seg-sex (tipo 1)'!$H$84</f>
        <v>0</v>
      </c>
      <c r="I121" s="173">
        <f>'8h48seg-sex (tipo 1)'!$H$92</f>
        <v>0</v>
      </c>
      <c r="J121" s="173">
        <f>'8h48seg-sex (tipo 1)'!$H$98</f>
        <v>0</v>
      </c>
      <c r="K121" s="173">
        <f t="shared" si="6"/>
        <v>0</v>
      </c>
      <c r="L121" s="173">
        <f t="shared" si="7"/>
        <v>0</v>
      </c>
      <c r="M121" s="174">
        <f t="shared" si="8"/>
        <v>0</v>
      </c>
    </row>
    <row r="122" spans="1:13" ht="40.5" customHeight="1">
      <c r="A122" s="42">
        <v>107</v>
      </c>
      <c r="B122" s="122" t="s">
        <v>161</v>
      </c>
      <c r="C122" s="122">
        <v>1</v>
      </c>
      <c r="D122" s="157" t="s">
        <v>288</v>
      </c>
      <c r="E122" s="122" t="s">
        <v>237</v>
      </c>
      <c r="F122" s="50">
        <f>'8h48seg-sex (tipo 1)'!$H$68</f>
        <v>0</v>
      </c>
      <c r="G122" s="173">
        <f>'8h48seg-sex (tipo 1)'!$H$77</f>
        <v>0</v>
      </c>
      <c r="H122" s="173">
        <f>'8h48seg-sex (tipo 1)'!$H$84</f>
        <v>0</v>
      </c>
      <c r="I122" s="173">
        <f>'8h48seg-sex (tipo 1)'!$H$92</f>
        <v>0</v>
      </c>
      <c r="J122" s="173">
        <f>'8h48seg-sex (tipo 1)'!$H$98</f>
        <v>0</v>
      </c>
      <c r="K122" s="173">
        <f t="shared" si="6"/>
        <v>0</v>
      </c>
      <c r="L122" s="173">
        <f t="shared" si="7"/>
        <v>0</v>
      </c>
      <c r="M122" s="174">
        <f t="shared" si="8"/>
        <v>0</v>
      </c>
    </row>
    <row r="123" spans="1:13" ht="40.5" customHeight="1">
      <c r="A123" s="42">
        <v>108</v>
      </c>
      <c r="B123" s="122" t="s">
        <v>162</v>
      </c>
      <c r="C123" s="122">
        <v>1</v>
      </c>
      <c r="D123" s="157" t="s">
        <v>288</v>
      </c>
      <c r="E123" s="122" t="s">
        <v>236</v>
      </c>
      <c r="F123" s="50">
        <f>'8h48seg-sex (tipo 1)'!$H$68</f>
        <v>0</v>
      </c>
      <c r="G123" s="173">
        <f>'8h48seg-sex (tipo 1)'!$H$77</f>
        <v>0</v>
      </c>
      <c r="H123" s="173">
        <f>'8h48seg-sex (tipo 1)'!$H$84</f>
        <v>0</v>
      </c>
      <c r="I123" s="173">
        <f>'8h48seg-sex (tipo 1)'!$H$92</f>
        <v>0</v>
      </c>
      <c r="J123" s="173">
        <f>'8h48seg-sex (tipo 1)'!$H$98</f>
        <v>0</v>
      </c>
      <c r="K123" s="173">
        <f t="shared" si="6"/>
        <v>0</v>
      </c>
      <c r="L123" s="173">
        <f t="shared" si="7"/>
        <v>0</v>
      </c>
      <c r="M123" s="174">
        <f t="shared" si="8"/>
        <v>0</v>
      </c>
    </row>
    <row r="124" spans="1:13" ht="40.5" customHeight="1">
      <c r="A124" s="42">
        <v>109</v>
      </c>
      <c r="B124" s="122" t="s">
        <v>330</v>
      </c>
      <c r="C124" s="122">
        <v>4</v>
      </c>
      <c r="D124" s="121" t="s">
        <v>291</v>
      </c>
      <c r="E124" s="122" t="s">
        <v>239</v>
      </c>
      <c r="F124" s="158">
        <f>'24H- seg-dom (tipo 4)'!$H$68</f>
        <v>0</v>
      </c>
      <c r="G124" s="173">
        <f>'24H- seg-dom (tipo 4)'!$H$77</f>
        <v>0</v>
      </c>
      <c r="H124" s="173">
        <f>'24H- seg-dom (tipo 4)'!$H$84</f>
        <v>0</v>
      </c>
      <c r="I124" s="173">
        <f>'24H- seg-dom (tipo 4)'!$H$92</f>
        <v>0</v>
      </c>
      <c r="J124" s="173">
        <f>'24H- seg-dom (tipo 4)'!$H$98</f>
        <v>0</v>
      </c>
      <c r="K124" s="173">
        <f t="shared" si="6"/>
        <v>0</v>
      </c>
      <c r="L124" s="173">
        <f t="shared" si="7"/>
        <v>0</v>
      </c>
      <c r="M124" s="174">
        <f t="shared" si="8"/>
        <v>0</v>
      </c>
    </row>
    <row r="125" spans="1:13" ht="40.5" customHeight="1">
      <c r="A125" s="42">
        <v>110</v>
      </c>
      <c r="B125" s="122" t="s">
        <v>163</v>
      </c>
      <c r="C125" s="122">
        <v>1</v>
      </c>
      <c r="D125" s="157" t="s">
        <v>288</v>
      </c>
      <c r="E125" s="122" t="s">
        <v>237</v>
      </c>
      <c r="F125" s="50">
        <f>'8h48seg-sex (tipo 1)'!$H$68</f>
        <v>0</v>
      </c>
      <c r="G125" s="173">
        <f>'8h48seg-sex (tipo 1)'!$H$77</f>
        <v>0</v>
      </c>
      <c r="H125" s="173">
        <f>'8h48seg-sex (tipo 1)'!$H$84</f>
        <v>0</v>
      </c>
      <c r="I125" s="173">
        <f>'8h48seg-sex (tipo 1)'!$H$92</f>
        <v>0</v>
      </c>
      <c r="J125" s="173">
        <f>'8h48seg-sex (tipo 1)'!$H$98</f>
        <v>0</v>
      </c>
      <c r="K125" s="173">
        <f t="shared" si="6"/>
        <v>0</v>
      </c>
      <c r="L125" s="173">
        <f t="shared" si="7"/>
        <v>0</v>
      </c>
      <c r="M125" s="174">
        <f t="shared" si="8"/>
        <v>0</v>
      </c>
    </row>
    <row r="126" spans="1:13" ht="40.5" customHeight="1">
      <c r="A126" s="42">
        <v>111</v>
      </c>
      <c r="B126" s="122" t="s">
        <v>331</v>
      </c>
      <c r="C126" s="122">
        <v>1</v>
      </c>
      <c r="D126" s="157" t="s">
        <v>288</v>
      </c>
      <c r="E126" s="122" t="s">
        <v>227</v>
      </c>
      <c r="F126" s="50">
        <f>'8h48seg-sex (tipo 1)'!$H$68</f>
        <v>0</v>
      </c>
      <c r="G126" s="173">
        <f>'8h48seg-sex (tipo 1)'!$H$77</f>
        <v>0</v>
      </c>
      <c r="H126" s="173">
        <f>'8h48seg-sex (tipo 1)'!$H$84</f>
        <v>0</v>
      </c>
      <c r="I126" s="173">
        <f>'8h48seg-sex (tipo 1)'!$H$92</f>
        <v>0</v>
      </c>
      <c r="J126" s="173">
        <f>'8h48seg-sex (tipo 1)'!$H$98</f>
        <v>0</v>
      </c>
      <c r="K126" s="173">
        <f t="shared" si="6"/>
        <v>0</v>
      </c>
      <c r="L126" s="173">
        <f t="shared" si="7"/>
        <v>0</v>
      </c>
      <c r="M126" s="174">
        <f t="shared" si="8"/>
        <v>0</v>
      </c>
    </row>
    <row r="127" spans="1:13" ht="40.5" customHeight="1">
      <c r="A127" s="42">
        <v>112</v>
      </c>
      <c r="B127" s="122" t="s">
        <v>164</v>
      </c>
      <c r="C127" s="122">
        <v>1</v>
      </c>
      <c r="D127" s="157" t="s">
        <v>288</v>
      </c>
      <c r="E127" s="122" t="s">
        <v>233</v>
      </c>
      <c r="F127" s="50">
        <f>'8h48seg-sex (tipo 1)'!$H$68</f>
        <v>0</v>
      </c>
      <c r="G127" s="173">
        <f>'8h48seg-sex (tipo 1)'!$H$77</f>
        <v>0</v>
      </c>
      <c r="H127" s="173">
        <f>'8h48seg-sex (tipo 1)'!$H$84</f>
        <v>0</v>
      </c>
      <c r="I127" s="173">
        <f>'8h48seg-sex (tipo 1)'!$H$92</f>
        <v>0</v>
      </c>
      <c r="J127" s="173">
        <f>'8h48seg-sex (tipo 1)'!$H$98</f>
        <v>0</v>
      </c>
      <c r="K127" s="173">
        <f t="shared" si="6"/>
        <v>0</v>
      </c>
      <c r="L127" s="173">
        <f t="shared" si="7"/>
        <v>0</v>
      </c>
      <c r="M127" s="174">
        <f t="shared" si="8"/>
        <v>0</v>
      </c>
    </row>
    <row r="128" spans="1:13" ht="40.5" customHeight="1">
      <c r="A128" s="42">
        <v>113</v>
      </c>
      <c r="B128" s="122" t="s">
        <v>165</v>
      </c>
      <c r="C128" s="122">
        <v>1</v>
      </c>
      <c r="D128" s="157" t="s">
        <v>288</v>
      </c>
      <c r="E128" s="122" t="s">
        <v>227</v>
      </c>
      <c r="F128" s="50">
        <f>'8h48seg-sex (tipo 1)'!$H$68</f>
        <v>0</v>
      </c>
      <c r="G128" s="173">
        <f>'8h48seg-sex (tipo 1)'!$H$77</f>
        <v>0</v>
      </c>
      <c r="H128" s="173">
        <f>'8h48seg-sex (tipo 1)'!$H$84</f>
        <v>0</v>
      </c>
      <c r="I128" s="173">
        <f>'8h48seg-sex (tipo 1)'!$H$92</f>
        <v>0</v>
      </c>
      <c r="J128" s="173">
        <f>'8h48seg-sex (tipo 1)'!$H$98</f>
        <v>0</v>
      </c>
      <c r="K128" s="173">
        <f t="shared" si="6"/>
        <v>0</v>
      </c>
      <c r="L128" s="173">
        <f t="shared" si="7"/>
        <v>0</v>
      </c>
      <c r="M128" s="174">
        <f t="shared" si="8"/>
        <v>0</v>
      </c>
    </row>
    <row r="129" spans="1:13" ht="40.5" customHeight="1">
      <c r="A129" s="42">
        <v>114</v>
      </c>
      <c r="B129" s="122" t="s">
        <v>166</v>
      </c>
      <c r="C129" s="122">
        <v>1</v>
      </c>
      <c r="D129" s="157" t="s">
        <v>288</v>
      </c>
      <c r="E129" s="122" t="s">
        <v>239</v>
      </c>
      <c r="F129" s="50">
        <f>'8h48seg-sex (tipo 1)'!$H$68</f>
        <v>0</v>
      </c>
      <c r="G129" s="173">
        <f>'8h48seg-sex (tipo 1)'!$H$77</f>
        <v>0</v>
      </c>
      <c r="H129" s="173">
        <f>'8h48seg-sex (tipo 1)'!$H$84</f>
        <v>0</v>
      </c>
      <c r="I129" s="173">
        <f>'8h48seg-sex (tipo 1)'!$H$92</f>
        <v>0</v>
      </c>
      <c r="J129" s="173">
        <f>'8h48seg-sex (tipo 1)'!$H$98</f>
        <v>0</v>
      </c>
      <c r="K129" s="173">
        <f t="shared" si="6"/>
        <v>0</v>
      </c>
      <c r="L129" s="173">
        <f t="shared" si="7"/>
        <v>0</v>
      </c>
      <c r="M129" s="174">
        <f t="shared" si="8"/>
        <v>0</v>
      </c>
    </row>
    <row r="130" spans="1:13" ht="40.5" customHeight="1">
      <c r="A130" s="42">
        <v>115</v>
      </c>
      <c r="B130" s="122" t="s">
        <v>167</v>
      </c>
      <c r="C130" s="122">
        <v>1</v>
      </c>
      <c r="D130" s="157" t="s">
        <v>288</v>
      </c>
      <c r="E130" s="122" t="s">
        <v>227</v>
      </c>
      <c r="F130" s="50">
        <f>'8h48seg-sex (tipo 1)'!$H$68</f>
        <v>0</v>
      </c>
      <c r="G130" s="173">
        <f>'8h48seg-sex (tipo 1)'!$H$77</f>
        <v>0</v>
      </c>
      <c r="H130" s="173">
        <f>'8h48seg-sex (tipo 1)'!$H$84</f>
        <v>0</v>
      </c>
      <c r="I130" s="173">
        <f>'8h48seg-sex (tipo 1)'!$H$92</f>
        <v>0</v>
      </c>
      <c r="J130" s="173">
        <f>'8h48seg-sex (tipo 1)'!$H$98</f>
        <v>0</v>
      </c>
      <c r="K130" s="173">
        <f t="shared" si="6"/>
        <v>0</v>
      </c>
      <c r="L130" s="173">
        <f t="shared" si="7"/>
        <v>0</v>
      </c>
      <c r="M130" s="174">
        <f t="shared" si="8"/>
        <v>0</v>
      </c>
    </row>
    <row r="131" spans="1:13" ht="40.5" customHeight="1">
      <c r="A131" s="42">
        <v>116</v>
      </c>
      <c r="B131" s="122" t="s">
        <v>168</v>
      </c>
      <c r="C131" s="122">
        <v>1</v>
      </c>
      <c r="D131" s="157" t="s">
        <v>288</v>
      </c>
      <c r="E131" s="122" t="s">
        <v>236</v>
      </c>
      <c r="F131" s="50">
        <f>'8h48seg-sex (tipo 1)'!$H$68</f>
        <v>0</v>
      </c>
      <c r="G131" s="173">
        <f>'8h48seg-sex (tipo 1)'!$H$77</f>
        <v>0</v>
      </c>
      <c r="H131" s="173">
        <f>'8h48seg-sex (tipo 1)'!$H$84</f>
        <v>0</v>
      </c>
      <c r="I131" s="173">
        <f>'8h48seg-sex (tipo 1)'!$H$92</f>
        <v>0</v>
      </c>
      <c r="J131" s="173">
        <f>'8h48seg-sex (tipo 1)'!$H$98</f>
        <v>0</v>
      </c>
      <c r="K131" s="173">
        <f t="shared" si="6"/>
        <v>0</v>
      </c>
      <c r="L131" s="173">
        <f t="shared" si="7"/>
        <v>0</v>
      </c>
      <c r="M131" s="174">
        <f t="shared" si="8"/>
        <v>0</v>
      </c>
    </row>
    <row r="132" spans="1:13" ht="40.5" customHeight="1">
      <c r="A132" s="42">
        <v>117</v>
      </c>
      <c r="B132" s="122" t="s">
        <v>169</v>
      </c>
      <c r="C132" s="122">
        <v>1</v>
      </c>
      <c r="D132" s="157" t="s">
        <v>288</v>
      </c>
      <c r="E132" s="122" t="s">
        <v>227</v>
      </c>
      <c r="F132" s="50">
        <f>'8h48seg-sex (tipo 1)'!$H$68</f>
        <v>0</v>
      </c>
      <c r="G132" s="173">
        <f>'8h48seg-sex (tipo 1)'!$H$77</f>
        <v>0</v>
      </c>
      <c r="H132" s="173">
        <f>'8h48seg-sex (tipo 1)'!$H$84</f>
        <v>0</v>
      </c>
      <c r="I132" s="173">
        <f>'8h48seg-sex (tipo 1)'!$H$92</f>
        <v>0</v>
      </c>
      <c r="J132" s="173">
        <f>'8h48seg-sex (tipo 1)'!$H$98</f>
        <v>0</v>
      </c>
      <c r="K132" s="173">
        <f t="shared" si="6"/>
        <v>0</v>
      </c>
      <c r="L132" s="173">
        <f t="shared" si="7"/>
        <v>0</v>
      </c>
      <c r="M132" s="174">
        <f t="shared" si="8"/>
        <v>0</v>
      </c>
    </row>
    <row r="133" spans="1:13" ht="40.5" customHeight="1">
      <c r="A133" s="42">
        <v>118</v>
      </c>
      <c r="B133" s="122" t="s">
        <v>332</v>
      </c>
      <c r="C133" s="122">
        <v>1</v>
      </c>
      <c r="D133" s="157" t="s">
        <v>288</v>
      </c>
      <c r="E133" s="122" t="s">
        <v>238</v>
      </c>
      <c r="F133" s="50">
        <f>'8h48seg-sex (tipo 1)'!$H$68</f>
        <v>0</v>
      </c>
      <c r="G133" s="173">
        <f>'8h48seg-sex (tipo 1)'!$H$77</f>
        <v>0</v>
      </c>
      <c r="H133" s="173">
        <f>'8h48seg-sex (tipo 1)'!$H$84</f>
        <v>0</v>
      </c>
      <c r="I133" s="173">
        <f>'8h48seg-sex (tipo 1)'!$H$92</f>
        <v>0</v>
      </c>
      <c r="J133" s="173">
        <f>'8h48seg-sex (tipo 1)'!$H$98</f>
        <v>0</v>
      </c>
      <c r="K133" s="173">
        <f t="shared" si="6"/>
        <v>0</v>
      </c>
      <c r="L133" s="173">
        <f t="shared" si="7"/>
        <v>0</v>
      </c>
      <c r="M133" s="174">
        <f t="shared" si="8"/>
        <v>0</v>
      </c>
    </row>
    <row r="134" spans="1:13" ht="40.5" customHeight="1">
      <c r="A134" s="42">
        <v>119</v>
      </c>
      <c r="B134" s="122" t="s">
        <v>170</v>
      </c>
      <c r="C134" s="122">
        <v>1</v>
      </c>
      <c r="D134" s="157" t="s">
        <v>288</v>
      </c>
      <c r="E134" s="122" t="s">
        <v>239</v>
      </c>
      <c r="F134" s="50">
        <f>'8h48seg-sex (tipo 1)'!$H$68</f>
        <v>0</v>
      </c>
      <c r="G134" s="173">
        <f>'8h48seg-sex (tipo 1)'!$H$77</f>
        <v>0</v>
      </c>
      <c r="H134" s="173">
        <f>'8h48seg-sex (tipo 1)'!$H$84</f>
        <v>0</v>
      </c>
      <c r="I134" s="173">
        <f>'8h48seg-sex (tipo 1)'!$H$92</f>
        <v>0</v>
      </c>
      <c r="J134" s="173">
        <f>'8h48seg-sex (tipo 1)'!$H$98</f>
        <v>0</v>
      </c>
      <c r="K134" s="173">
        <f t="shared" si="6"/>
        <v>0</v>
      </c>
      <c r="L134" s="173">
        <f t="shared" si="7"/>
        <v>0</v>
      </c>
      <c r="M134" s="174">
        <f t="shared" si="8"/>
        <v>0</v>
      </c>
    </row>
    <row r="135" spans="1:13" ht="40.5" customHeight="1">
      <c r="A135" s="42">
        <v>120</v>
      </c>
      <c r="B135" s="122" t="s">
        <v>171</v>
      </c>
      <c r="C135" s="122">
        <v>1</v>
      </c>
      <c r="D135" s="157" t="s">
        <v>288</v>
      </c>
      <c r="E135" s="46" t="s">
        <v>261</v>
      </c>
      <c r="F135" s="50">
        <f>'8h48seg-sex (tipo 1)'!$H$68</f>
        <v>0</v>
      </c>
      <c r="G135" s="173">
        <f>'8h48seg-sex (tipo 1)'!$H$77</f>
        <v>0</v>
      </c>
      <c r="H135" s="173">
        <f>'8h48seg-sex (tipo 1)'!$H$84</f>
        <v>0</v>
      </c>
      <c r="I135" s="173">
        <f>'8h48seg-sex (tipo 1)'!$H$92</f>
        <v>0</v>
      </c>
      <c r="J135" s="173">
        <f>'8h48seg-sex (tipo 1)'!$H$98</f>
        <v>0</v>
      </c>
      <c r="K135" s="173">
        <f t="shared" si="6"/>
        <v>0</v>
      </c>
      <c r="L135" s="173">
        <f t="shared" si="7"/>
        <v>0</v>
      </c>
      <c r="M135" s="174">
        <f t="shared" si="8"/>
        <v>0</v>
      </c>
    </row>
    <row r="136" spans="1:13" ht="40.5" customHeight="1">
      <c r="A136" s="42">
        <v>121</v>
      </c>
      <c r="B136" s="122" t="s">
        <v>172</v>
      </c>
      <c r="C136" s="122">
        <v>1</v>
      </c>
      <c r="D136" s="157" t="s">
        <v>288</v>
      </c>
      <c r="E136" s="122" t="s">
        <v>227</v>
      </c>
      <c r="F136" s="50">
        <f>'8h48seg-sex (tipo 1)'!$H$68</f>
        <v>0</v>
      </c>
      <c r="G136" s="173">
        <f>'8h48seg-sex (tipo 1)'!$H$77</f>
        <v>0</v>
      </c>
      <c r="H136" s="173">
        <f>'8h48seg-sex (tipo 1)'!$H$84</f>
        <v>0</v>
      </c>
      <c r="I136" s="173">
        <f>'8h48seg-sex (tipo 1)'!$H$92</f>
        <v>0</v>
      </c>
      <c r="J136" s="173">
        <f>'8h48seg-sex (tipo 1)'!$H$98</f>
        <v>0</v>
      </c>
      <c r="K136" s="173">
        <f t="shared" si="6"/>
        <v>0</v>
      </c>
      <c r="L136" s="173">
        <f t="shared" si="7"/>
        <v>0</v>
      </c>
      <c r="M136" s="174">
        <f t="shared" si="8"/>
        <v>0</v>
      </c>
    </row>
    <row r="137" spans="1:13" ht="40.5" customHeight="1">
      <c r="A137" s="42">
        <v>122</v>
      </c>
      <c r="B137" s="122" t="s">
        <v>173</v>
      </c>
      <c r="C137" s="122">
        <v>1</v>
      </c>
      <c r="D137" s="157" t="s">
        <v>288</v>
      </c>
      <c r="E137" s="122" t="s">
        <v>227</v>
      </c>
      <c r="F137" s="50">
        <f>'8h48seg-sex (tipo 1)'!$H$68</f>
        <v>0</v>
      </c>
      <c r="G137" s="173">
        <f>'8h48seg-sex (tipo 1)'!$H$77</f>
        <v>0</v>
      </c>
      <c r="H137" s="173">
        <f>'8h48seg-sex (tipo 1)'!$H$84</f>
        <v>0</v>
      </c>
      <c r="I137" s="173">
        <f>'8h48seg-sex (tipo 1)'!$H$92</f>
        <v>0</v>
      </c>
      <c r="J137" s="173">
        <f>'8h48seg-sex (tipo 1)'!$H$98</f>
        <v>0</v>
      </c>
      <c r="K137" s="173">
        <f t="shared" si="6"/>
        <v>0</v>
      </c>
      <c r="L137" s="173">
        <f t="shared" si="7"/>
        <v>0</v>
      </c>
      <c r="M137" s="174">
        <f t="shared" si="8"/>
        <v>0</v>
      </c>
    </row>
    <row r="138" spans="1:13" ht="40.5" customHeight="1">
      <c r="A138" s="42">
        <v>123</v>
      </c>
      <c r="B138" s="122" t="s">
        <v>174</v>
      </c>
      <c r="C138" s="122">
        <v>1</v>
      </c>
      <c r="D138" s="157" t="s">
        <v>288</v>
      </c>
      <c r="E138" s="122" t="s">
        <v>234</v>
      </c>
      <c r="F138" s="50">
        <f>'8h48seg-sex (tipo 1)'!$H$68</f>
        <v>0</v>
      </c>
      <c r="G138" s="173">
        <f>'8h48seg-sex (tipo 1)'!$H$77</f>
        <v>0</v>
      </c>
      <c r="H138" s="173">
        <f>'8h48seg-sex (tipo 1)'!$H$84</f>
        <v>0</v>
      </c>
      <c r="I138" s="173">
        <f>'8h48seg-sex (tipo 1)'!$H$92</f>
        <v>0</v>
      </c>
      <c r="J138" s="173">
        <f>'8h48seg-sex (tipo 1)'!$H$98</f>
        <v>0</v>
      </c>
      <c r="K138" s="173">
        <f t="shared" si="6"/>
        <v>0</v>
      </c>
      <c r="L138" s="173">
        <f t="shared" si="7"/>
        <v>0</v>
      </c>
      <c r="M138" s="174">
        <f t="shared" si="8"/>
        <v>0</v>
      </c>
    </row>
    <row r="139" spans="1:13" ht="40.5" customHeight="1">
      <c r="A139" s="42">
        <v>124</v>
      </c>
      <c r="B139" s="122" t="s">
        <v>175</v>
      </c>
      <c r="C139" s="122">
        <v>1</v>
      </c>
      <c r="D139" s="157" t="s">
        <v>288</v>
      </c>
      <c r="E139" s="46" t="s">
        <v>258</v>
      </c>
      <c r="F139" s="50">
        <f>'8h48seg-sex (tipo 1)'!$H$68</f>
        <v>0</v>
      </c>
      <c r="G139" s="173">
        <f>'8h48seg-sex (tipo 1)'!$H$77</f>
        <v>0</v>
      </c>
      <c r="H139" s="173">
        <f>'8h48seg-sex (tipo 1)'!$H$84</f>
        <v>0</v>
      </c>
      <c r="I139" s="173">
        <f>'8h48seg-sex (tipo 1)'!$H$92</f>
        <v>0</v>
      </c>
      <c r="J139" s="173">
        <f>'8h48seg-sex (tipo 1)'!$H$98</f>
        <v>0</v>
      </c>
      <c r="K139" s="173">
        <f t="shared" si="6"/>
        <v>0</v>
      </c>
      <c r="L139" s="173">
        <f t="shared" si="7"/>
        <v>0</v>
      </c>
      <c r="M139" s="174">
        <f t="shared" si="8"/>
        <v>0</v>
      </c>
    </row>
    <row r="140" spans="1:13" ht="40.5" customHeight="1">
      <c r="A140" s="42">
        <v>125</v>
      </c>
      <c r="B140" s="122" t="s">
        <v>208</v>
      </c>
      <c r="C140" s="122">
        <v>1</v>
      </c>
      <c r="D140" s="157" t="s">
        <v>288</v>
      </c>
      <c r="E140" s="122" t="s">
        <v>227</v>
      </c>
      <c r="F140" s="50">
        <f>'8h48seg-sex (tipo 1)'!$H$68</f>
        <v>0</v>
      </c>
      <c r="G140" s="173">
        <f>'8h48seg-sex (tipo 1)'!$H$77</f>
        <v>0</v>
      </c>
      <c r="H140" s="173">
        <f>'8h48seg-sex (tipo 1)'!$H$84</f>
        <v>0</v>
      </c>
      <c r="I140" s="173">
        <f>'8h48seg-sex (tipo 1)'!$H$92</f>
        <v>0</v>
      </c>
      <c r="J140" s="173">
        <f>'8h48seg-sex (tipo 1)'!$H$98</f>
        <v>0</v>
      </c>
      <c r="K140" s="173">
        <f t="shared" si="6"/>
        <v>0</v>
      </c>
      <c r="L140" s="173">
        <f t="shared" si="7"/>
        <v>0</v>
      </c>
      <c r="M140" s="174">
        <f t="shared" si="8"/>
        <v>0</v>
      </c>
    </row>
    <row r="141" spans="1:13" ht="40.5" customHeight="1">
      <c r="A141" s="42">
        <v>126</v>
      </c>
      <c r="B141" s="122" t="s">
        <v>209</v>
      </c>
      <c r="C141" s="122">
        <v>1</v>
      </c>
      <c r="D141" s="157" t="s">
        <v>288</v>
      </c>
      <c r="E141" s="122" t="s">
        <v>238</v>
      </c>
      <c r="F141" s="50">
        <f>'8h48seg-sex (tipo 1)'!$H$68</f>
        <v>0</v>
      </c>
      <c r="G141" s="173">
        <f>'8h48seg-sex (tipo 1)'!$H$77</f>
        <v>0</v>
      </c>
      <c r="H141" s="173">
        <f>'8h48seg-sex (tipo 1)'!$H$84</f>
        <v>0</v>
      </c>
      <c r="I141" s="173">
        <f>'8h48seg-sex (tipo 1)'!$H$92</f>
        <v>0</v>
      </c>
      <c r="J141" s="173">
        <f>'8h48seg-sex (tipo 1)'!$H$98</f>
        <v>0</v>
      </c>
      <c r="K141" s="173">
        <f t="shared" si="6"/>
        <v>0</v>
      </c>
      <c r="L141" s="173">
        <f t="shared" si="7"/>
        <v>0</v>
      </c>
      <c r="M141" s="174">
        <f t="shared" si="8"/>
        <v>0</v>
      </c>
    </row>
    <row r="142" spans="1:13" ht="40.5" customHeight="1">
      <c r="A142" s="42">
        <v>127</v>
      </c>
      <c r="B142" s="122" t="s">
        <v>176</v>
      </c>
      <c r="C142" s="122">
        <v>1</v>
      </c>
      <c r="D142" s="157" t="s">
        <v>288</v>
      </c>
      <c r="E142" s="122" t="s">
        <v>227</v>
      </c>
      <c r="F142" s="50">
        <f>'8h48seg-sex (tipo 1)'!$H$68</f>
        <v>0</v>
      </c>
      <c r="G142" s="173">
        <f>'8h48seg-sex (tipo 1)'!$H$77</f>
        <v>0</v>
      </c>
      <c r="H142" s="173">
        <f>'8h48seg-sex (tipo 1)'!$H$84</f>
        <v>0</v>
      </c>
      <c r="I142" s="173">
        <f>'8h48seg-sex (tipo 1)'!$H$92</f>
        <v>0</v>
      </c>
      <c r="J142" s="173">
        <f>'8h48seg-sex (tipo 1)'!$H$98</f>
        <v>0</v>
      </c>
      <c r="K142" s="173">
        <f t="shared" si="6"/>
        <v>0</v>
      </c>
      <c r="L142" s="173">
        <f t="shared" si="7"/>
        <v>0</v>
      </c>
      <c r="M142" s="174">
        <f t="shared" si="8"/>
        <v>0</v>
      </c>
    </row>
    <row r="143" spans="1:13" ht="40.5" customHeight="1">
      <c r="A143" s="42">
        <v>128</v>
      </c>
      <c r="B143" s="122" t="s">
        <v>177</v>
      </c>
      <c r="C143" s="122">
        <v>1</v>
      </c>
      <c r="D143" s="157" t="s">
        <v>288</v>
      </c>
      <c r="E143" s="122" t="s">
        <v>227</v>
      </c>
      <c r="F143" s="50">
        <f>'8h48seg-sex (tipo 1)'!$H$68</f>
        <v>0</v>
      </c>
      <c r="G143" s="173">
        <f>'8h48seg-sex (tipo 1)'!$H$77</f>
        <v>0</v>
      </c>
      <c r="H143" s="173">
        <f>'8h48seg-sex (tipo 1)'!$H$84</f>
        <v>0</v>
      </c>
      <c r="I143" s="173">
        <f>'8h48seg-sex (tipo 1)'!$H$92</f>
        <v>0</v>
      </c>
      <c r="J143" s="173">
        <f>'8h48seg-sex (tipo 1)'!$H$98</f>
        <v>0</v>
      </c>
      <c r="K143" s="173">
        <f t="shared" si="6"/>
        <v>0</v>
      </c>
      <c r="L143" s="173">
        <f t="shared" si="7"/>
        <v>0</v>
      </c>
      <c r="M143" s="174">
        <f t="shared" si="8"/>
        <v>0</v>
      </c>
    </row>
    <row r="144" spans="1:13" ht="40.5" customHeight="1">
      <c r="A144" s="42">
        <v>129</v>
      </c>
      <c r="B144" s="122" t="s">
        <v>178</v>
      </c>
      <c r="C144" s="122">
        <v>1</v>
      </c>
      <c r="D144" s="157" t="s">
        <v>288</v>
      </c>
      <c r="E144" s="122" t="s">
        <v>280</v>
      </c>
      <c r="F144" s="50">
        <f>'8h48seg-sex (tipo 1)'!$H$68</f>
        <v>0</v>
      </c>
      <c r="G144" s="173">
        <f>'8h48seg-sex (tipo 1)'!$H$77</f>
        <v>0</v>
      </c>
      <c r="H144" s="173">
        <f>'8h48seg-sex (tipo 1)'!$H$84</f>
        <v>0</v>
      </c>
      <c r="I144" s="173">
        <f>'8h48seg-sex (tipo 1)'!$H$92</f>
        <v>0</v>
      </c>
      <c r="J144" s="173">
        <f>'8h48seg-sex (tipo 1)'!$H$98</f>
        <v>0</v>
      </c>
      <c r="K144" s="173">
        <f t="shared" si="6"/>
        <v>0</v>
      </c>
      <c r="L144" s="173">
        <f t="shared" si="7"/>
        <v>0</v>
      </c>
      <c r="M144" s="174">
        <f t="shared" si="8"/>
        <v>0</v>
      </c>
    </row>
    <row r="145" spans="1:14" ht="40.5" customHeight="1">
      <c r="A145" s="42">
        <v>130</v>
      </c>
      <c r="B145" s="122" t="s">
        <v>210</v>
      </c>
      <c r="C145" s="122">
        <v>1</v>
      </c>
      <c r="D145" s="157" t="s">
        <v>288</v>
      </c>
      <c r="E145" s="122" t="s">
        <v>227</v>
      </c>
      <c r="F145" s="50">
        <f>'8h48seg-sex (tipo 1)'!$H$68</f>
        <v>0</v>
      </c>
      <c r="G145" s="173">
        <f>'8h48seg-sex (tipo 1)'!$H$77</f>
        <v>0</v>
      </c>
      <c r="H145" s="173">
        <f>'8h48seg-sex (tipo 1)'!$H$84</f>
        <v>0</v>
      </c>
      <c r="I145" s="173">
        <f>'8h48seg-sex (tipo 1)'!$H$92</f>
        <v>0</v>
      </c>
      <c r="J145" s="173">
        <f>'8h48seg-sex (tipo 1)'!$H$98</f>
        <v>0</v>
      </c>
      <c r="K145" s="173">
        <f t="shared" si="6"/>
        <v>0</v>
      </c>
      <c r="L145" s="173">
        <f t="shared" si="7"/>
        <v>0</v>
      </c>
      <c r="M145" s="174">
        <f t="shared" si="8"/>
        <v>0</v>
      </c>
    </row>
    <row r="146" spans="1:14" ht="40.5" customHeight="1">
      <c r="A146" s="42">
        <v>131</v>
      </c>
      <c r="B146" s="122" t="s">
        <v>355</v>
      </c>
      <c r="C146" s="122">
        <v>1</v>
      </c>
      <c r="D146" s="157" t="s">
        <v>288</v>
      </c>
      <c r="E146" s="122" t="s">
        <v>227</v>
      </c>
      <c r="F146" s="50">
        <f>'8h48seg-sex (tipo 1)'!$H$68</f>
        <v>0</v>
      </c>
      <c r="G146" s="173">
        <f>'8h48seg-sex (tipo 1)'!$H$77</f>
        <v>0</v>
      </c>
      <c r="H146" s="173">
        <f>'8h48seg-sex (tipo 1)'!$H$84</f>
        <v>0</v>
      </c>
      <c r="I146" s="173">
        <f>'8h48seg-sex (tipo 1)'!$H$92</f>
        <v>0</v>
      </c>
      <c r="J146" s="173">
        <f>'8h48seg-sex (tipo 1)'!$H$98</f>
        <v>0</v>
      </c>
      <c r="K146" s="173">
        <f t="shared" si="6"/>
        <v>0</v>
      </c>
      <c r="L146" s="173">
        <f t="shared" si="7"/>
        <v>0</v>
      </c>
      <c r="M146" s="174">
        <f t="shared" si="8"/>
        <v>0</v>
      </c>
    </row>
    <row r="147" spans="1:14" ht="40.5" customHeight="1">
      <c r="A147" s="42">
        <v>132</v>
      </c>
      <c r="B147" s="122" t="s">
        <v>179</v>
      </c>
      <c r="C147" s="122">
        <v>1</v>
      </c>
      <c r="D147" s="157" t="s">
        <v>288</v>
      </c>
      <c r="E147" s="122" t="s">
        <v>227</v>
      </c>
      <c r="F147" s="50">
        <f>'8h48seg-sex (tipo 1)'!$H$68</f>
        <v>0</v>
      </c>
      <c r="G147" s="173">
        <f>'8h48seg-sex (tipo 1)'!$H$77</f>
        <v>0</v>
      </c>
      <c r="H147" s="173">
        <f>'8h48seg-sex (tipo 1)'!$H$84</f>
        <v>0</v>
      </c>
      <c r="I147" s="173">
        <f>'8h48seg-sex (tipo 1)'!$H$92</f>
        <v>0</v>
      </c>
      <c r="J147" s="173">
        <f>'8h48seg-sex (tipo 1)'!$H$98</f>
        <v>0</v>
      </c>
      <c r="K147" s="173">
        <f t="shared" si="6"/>
        <v>0</v>
      </c>
      <c r="L147" s="173">
        <f t="shared" si="7"/>
        <v>0</v>
      </c>
      <c r="M147" s="174">
        <f t="shared" si="8"/>
        <v>0</v>
      </c>
    </row>
    <row r="148" spans="1:14" ht="40.5" customHeight="1">
      <c r="A148" s="42">
        <v>133</v>
      </c>
      <c r="B148" s="122" t="s">
        <v>211</v>
      </c>
      <c r="C148" s="122">
        <v>1</v>
      </c>
      <c r="D148" s="157" t="s">
        <v>288</v>
      </c>
      <c r="E148" s="122" t="s">
        <v>227</v>
      </c>
      <c r="F148" s="50">
        <f>'8h48seg-sex (tipo 1)'!$H$68</f>
        <v>0</v>
      </c>
      <c r="G148" s="173">
        <f>'8h48seg-sex (tipo 1)'!$H$77</f>
        <v>0</v>
      </c>
      <c r="H148" s="173">
        <f>'8h48seg-sex (tipo 1)'!$H$84</f>
        <v>0</v>
      </c>
      <c r="I148" s="173">
        <f>'8h48seg-sex (tipo 1)'!$H$92</f>
        <v>0</v>
      </c>
      <c r="J148" s="173">
        <f>'8h48seg-sex (tipo 1)'!$H$98</f>
        <v>0</v>
      </c>
      <c r="K148" s="173">
        <f t="shared" si="6"/>
        <v>0</v>
      </c>
      <c r="L148" s="173">
        <f t="shared" si="7"/>
        <v>0</v>
      </c>
      <c r="M148" s="174">
        <f t="shared" si="8"/>
        <v>0</v>
      </c>
    </row>
    <row r="149" spans="1:14" ht="40.5" customHeight="1">
      <c r="A149" s="42">
        <v>134</v>
      </c>
      <c r="B149" s="122" t="s">
        <v>180</v>
      </c>
      <c r="C149" s="122">
        <v>1</v>
      </c>
      <c r="D149" s="157" t="s">
        <v>288</v>
      </c>
      <c r="E149" s="122" t="s">
        <v>227</v>
      </c>
      <c r="F149" s="50">
        <f>'8h48seg-sex (tipo 1)'!$H$68</f>
        <v>0</v>
      </c>
      <c r="G149" s="173">
        <f>'8h48seg-sex (tipo 1)'!$H$77</f>
        <v>0</v>
      </c>
      <c r="H149" s="173">
        <f>'8h48seg-sex (tipo 1)'!$H$84</f>
        <v>0</v>
      </c>
      <c r="I149" s="173">
        <f>'8h48seg-sex (tipo 1)'!$H$92</f>
        <v>0</v>
      </c>
      <c r="J149" s="173">
        <f>'8h48seg-sex (tipo 1)'!$H$98</f>
        <v>0</v>
      </c>
      <c r="K149" s="173">
        <f t="shared" si="6"/>
        <v>0</v>
      </c>
      <c r="L149" s="173">
        <f t="shared" si="7"/>
        <v>0</v>
      </c>
      <c r="M149" s="174">
        <f t="shared" si="8"/>
        <v>0</v>
      </c>
    </row>
    <row r="150" spans="1:14" s="107" customFormat="1" ht="47.25" customHeight="1">
      <c r="A150" s="42">
        <v>135</v>
      </c>
      <c r="B150" s="122" t="s">
        <v>181</v>
      </c>
      <c r="C150" s="122">
        <v>1</v>
      </c>
      <c r="D150" s="157" t="s">
        <v>288</v>
      </c>
      <c r="E150" s="122" t="s">
        <v>227</v>
      </c>
      <c r="F150" s="50">
        <f>'8h48seg-sex (tipo 1)'!$H$68</f>
        <v>0</v>
      </c>
      <c r="G150" s="173">
        <f>'8h48seg-sex (tipo 1)'!$H$77</f>
        <v>0</v>
      </c>
      <c r="H150" s="173">
        <f>'8h48seg-sex (tipo 1)'!$H$84</f>
        <v>0</v>
      </c>
      <c r="I150" s="173">
        <f>'8h48seg-sex (tipo 1)'!$H$92</f>
        <v>0</v>
      </c>
      <c r="J150" s="173">
        <f>'8h48seg-sex (tipo 1)'!$H$98</f>
        <v>0</v>
      </c>
      <c r="K150" s="173">
        <f t="shared" si="6"/>
        <v>0</v>
      </c>
      <c r="L150" s="173">
        <f t="shared" si="7"/>
        <v>0</v>
      </c>
      <c r="M150" s="174">
        <f t="shared" si="8"/>
        <v>0</v>
      </c>
      <c r="N150"/>
    </row>
    <row r="151" spans="1:14" ht="40.5" customHeight="1">
      <c r="A151" s="42">
        <v>136</v>
      </c>
      <c r="B151" s="122" t="s">
        <v>182</v>
      </c>
      <c r="C151" s="122">
        <v>1</v>
      </c>
      <c r="D151" s="157" t="s">
        <v>288</v>
      </c>
      <c r="E151" s="122" t="s">
        <v>227</v>
      </c>
      <c r="F151" s="50">
        <f>'8h48seg-sex (tipo 1)'!$H$68</f>
        <v>0</v>
      </c>
      <c r="G151" s="173">
        <f>'8h48seg-sex (tipo 1)'!$H$77</f>
        <v>0</v>
      </c>
      <c r="H151" s="173">
        <f>'8h48seg-sex (tipo 1)'!$H$84</f>
        <v>0</v>
      </c>
      <c r="I151" s="173">
        <f>'8h48seg-sex (tipo 1)'!$H$92</f>
        <v>0</v>
      </c>
      <c r="J151" s="173">
        <f>'8h48seg-sex (tipo 1)'!$H$98</f>
        <v>0</v>
      </c>
      <c r="K151" s="173">
        <f t="shared" si="6"/>
        <v>0</v>
      </c>
      <c r="L151" s="173">
        <f t="shared" si="7"/>
        <v>0</v>
      </c>
      <c r="M151" s="174">
        <f t="shared" si="8"/>
        <v>0</v>
      </c>
    </row>
    <row r="152" spans="1:14" ht="40.5" customHeight="1">
      <c r="A152" s="42">
        <v>137</v>
      </c>
      <c r="B152" s="122" t="s">
        <v>212</v>
      </c>
      <c r="C152" s="122">
        <v>1</v>
      </c>
      <c r="D152" s="157" t="s">
        <v>288</v>
      </c>
      <c r="E152" s="108"/>
      <c r="F152" s="50">
        <f>'8h48seg-sex (tipo 1)'!$H$68</f>
        <v>0</v>
      </c>
      <c r="G152" s="173">
        <f>'8h48seg-sex (tipo 1)'!$H$77</f>
        <v>0</v>
      </c>
      <c r="H152" s="173">
        <f>'8h48seg-sex (tipo 1)'!$H$84</f>
        <v>0</v>
      </c>
      <c r="I152" s="173">
        <f>'8h48seg-sex (tipo 1)'!$H$92</f>
        <v>0</v>
      </c>
      <c r="J152" s="173">
        <f>'8h48seg-sex (tipo 1)'!$H$98</f>
        <v>0</v>
      </c>
      <c r="K152" s="173">
        <f t="shared" si="6"/>
        <v>0</v>
      </c>
      <c r="L152" s="173">
        <f t="shared" si="7"/>
        <v>0</v>
      </c>
      <c r="M152" s="174">
        <f t="shared" si="8"/>
        <v>0</v>
      </c>
    </row>
    <row r="153" spans="1:14" ht="40.5" customHeight="1">
      <c r="A153" s="42">
        <v>138</v>
      </c>
      <c r="B153" s="122" t="s">
        <v>183</v>
      </c>
      <c r="C153" s="122">
        <v>1</v>
      </c>
      <c r="D153" s="157" t="s">
        <v>288</v>
      </c>
      <c r="E153" s="122" t="s">
        <v>233</v>
      </c>
      <c r="F153" s="50">
        <f>'8h48seg-sex (tipo 1)'!$H$68</f>
        <v>0</v>
      </c>
      <c r="G153" s="173">
        <f>'8h48seg-sex (tipo 1)'!$H$77</f>
        <v>0</v>
      </c>
      <c r="H153" s="173">
        <f>'8h48seg-sex (tipo 1)'!$H$84</f>
        <v>0</v>
      </c>
      <c r="I153" s="173">
        <f>'8h48seg-sex (tipo 1)'!$H$92</f>
        <v>0</v>
      </c>
      <c r="J153" s="173">
        <f>'8h48seg-sex (tipo 1)'!$H$98</f>
        <v>0</v>
      </c>
      <c r="K153" s="173">
        <f t="shared" si="6"/>
        <v>0</v>
      </c>
      <c r="L153" s="173">
        <f t="shared" si="7"/>
        <v>0</v>
      </c>
      <c r="M153" s="174">
        <f t="shared" si="8"/>
        <v>0</v>
      </c>
      <c r="N153" s="107"/>
    </row>
    <row r="154" spans="1:14" ht="40.5" customHeight="1">
      <c r="A154" s="42">
        <v>139</v>
      </c>
      <c r="B154" s="122" t="s">
        <v>213</v>
      </c>
      <c r="C154" s="122">
        <v>1</v>
      </c>
      <c r="D154" s="157" t="s">
        <v>288</v>
      </c>
      <c r="E154" s="122" t="s">
        <v>280</v>
      </c>
      <c r="F154" s="50">
        <f>'8h48seg-sex (tipo 1)'!$H$68</f>
        <v>0</v>
      </c>
      <c r="G154" s="173">
        <f>'8h48seg-sex (tipo 1)'!$H$77</f>
        <v>0</v>
      </c>
      <c r="H154" s="173">
        <f>'8h48seg-sex (tipo 1)'!$H$84</f>
        <v>0</v>
      </c>
      <c r="I154" s="173">
        <f>'8h48seg-sex (tipo 1)'!$H$92</f>
        <v>0</v>
      </c>
      <c r="J154" s="173">
        <f>'8h48seg-sex (tipo 1)'!$H$98</f>
        <v>0</v>
      </c>
      <c r="K154" s="173">
        <f t="shared" si="6"/>
        <v>0</v>
      </c>
      <c r="L154" s="173">
        <f t="shared" si="7"/>
        <v>0</v>
      </c>
      <c r="M154" s="174">
        <f t="shared" si="8"/>
        <v>0</v>
      </c>
    </row>
    <row r="155" spans="1:14" ht="40.5" customHeight="1">
      <c r="A155" s="42">
        <v>140</v>
      </c>
      <c r="B155" s="122" t="s">
        <v>184</v>
      </c>
      <c r="C155" s="122">
        <v>1</v>
      </c>
      <c r="D155" s="157" t="s">
        <v>288</v>
      </c>
      <c r="E155" s="122" t="s">
        <v>280</v>
      </c>
      <c r="F155" s="50">
        <f>'8h48seg-sex (tipo 1)'!$H$68</f>
        <v>0</v>
      </c>
      <c r="G155" s="173">
        <f>'8h48seg-sex (tipo 1)'!$H$77</f>
        <v>0</v>
      </c>
      <c r="H155" s="173">
        <f>'8h48seg-sex (tipo 1)'!$H$84</f>
        <v>0</v>
      </c>
      <c r="I155" s="173">
        <f>'8h48seg-sex (tipo 1)'!$H$92</f>
        <v>0</v>
      </c>
      <c r="J155" s="173">
        <f>'8h48seg-sex (tipo 1)'!$H$98</f>
        <v>0</v>
      </c>
      <c r="K155" s="173">
        <f t="shared" si="6"/>
        <v>0</v>
      </c>
      <c r="L155" s="173">
        <f t="shared" si="7"/>
        <v>0</v>
      </c>
      <c r="M155" s="174">
        <f t="shared" si="8"/>
        <v>0</v>
      </c>
    </row>
    <row r="156" spans="1:14" ht="40.5" customHeight="1">
      <c r="A156" s="42">
        <v>141</v>
      </c>
      <c r="B156" s="122" t="s">
        <v>185</v>
      </c>
      <c r="C156" s="122">
        <v>1</v>
      </c>
      <c r="D156" s="157" t="s">
        <v>288</v>
      </c>
      <c r="E156" s="122" t="s">
        <v>235</v>
      </c>
      <c r="F156" s="50">
        <f>'8h48seg-sex (tipo 1)'!$H$68</f>
        <v>0</v>
      </c>
      <c r="G156" s="173">
        <f>'8h48seg-sex (tipo 1)'!$H$77</f>
        <v>0</v>
      </c>
      <c r="H156" s="173">
        <f>'8h48seg-sex (tipo 1)'!$H$84</f>
        <v>0</v>
      </c>
      <c r="I156" s="173">
        <f>'8h48seg-sex (tipo 1)'!$H$92</f>
        <v>0</v>
      </c>
      <c r="J156" s="173">
        <f>'8h48seg-sex (tipo 1)'!$H$98</f>
        <v>0</v>
      </c>
      <c r="K156" s="173">
        <f t="shared" si="6"/>
        <v>0</v>
      </c>
      <c r="L156" s="173">
        <f t="shared" si="7"/>
        <v>0</v>
      </c>
      <c r="M156" s="174">
        <f t="shared" si="8"/>
        <v>0</v>
      </c>
    </row>
    <row r="157" spans="1:14" ht="40.5" customHeight="1" thickBot="1">
      <c r="A157" s="42">
        <v>142</v>
      </c>
      <c r="B157" s="44" t="s">
        <v>217</v>
      </c>
      <c r="C157" s="44">
        <v>1</v>
      </c>
      <c r="D157" s="161" t="s">
        <v>288</v>
      </c>
      <c r="E157" s="44" t="s">
        <v>227</v>
      </c>
      <c r="F157" s="54">
        <f>'8h48seg-sex (tipo 1)'!$H$68</f>
        <v>0</v>
      </c>
      <c r="G157" s="175">
        <f>'8h48seg-sex (tipo 1)'!$H$77</f>
        <v>0</v>
      </c>
      <c r="H157" s="175">
        <f>'8h48seg-sex (tipo 1)'!$H$84</f>
        <v>0</v>
      </c>
      <c r="I157" s="175">
        <f>'8h48seg-sex (tipo 1)'!$H$92</f>
        <v>0</v>
      </c>
      <c r="J157" s="175">
        <f>'8h48seg-sex (tipo 1)'!$H$98</f>
        <v>0</v>
      </c>
      <c r="K157" s="175">
        <f t="shared" si="6"/>
        <v>0</v>
      </c>
      <c r="L157" s="175">
        <f t="shared" si="7"/>
        <v>0</v>
      </c>
      <c r="M157" s="176">
        <f t="shared" si="8"/>
        <v>0</v>
      </c>
    </row>
    <row r="158" spans="1:14" ht="25.5" customHeight="1" thickBot="1">
      <c r="A158" s="338"/>
      <c r="B158" s="339"/>
      <c r="C158" s="339"/>
      <c r="D158" s="339"/>
      <c r="E158" s="339"/>
      <c r="F158" s="339"/>
      <c r="G158" s="339"/>
      <c r="H158" s="339"/>
      <c r="I158" s="339"/>
      <c r="J158" s="339"/>
      <c r="K158" s="339"/>
      <c r="L158" s="339"/>
      <c r="M158" s="340"/>
    </row>
    <row r="159" spans="1:14" ht="40.5" customHeight="1">
      <c r="A159" s="179">
        <v>143</v>
      </c>
      <c r="B159" s="45" t="s">
        <v>274</v>
      </c>
      <c r="C159" s="45">
        <v>2</v>
      </c>
      <c r="D159" s="191" t="s">
        <v>290</v>
      </c>
      <c r="E159" s="45" t="s">
        <v>227</v>
      </c>
      <c r="F159" s="180">
        <f>'12h - diurno (tipo - 2)'!$H$67</f>
        <v>0</v>
      </c>
      <c r="G159" s="177">
        <f>'12h - diurno (tipo - 2)'!$H$76</f>
        <v>0</v>
      </c>
      <c r="H159" s="177">
        <f>'12h - diurno (tipo - 2)'!$H$83</f>
        <v>0</v>
      </c>
      <c r="I159" s="177">
        <f>'12h - diurno (tipo - 2)'!$H$91</f>
        <v>0</v>
      </c>
      <c r="J159" s="177">
        <f>'12h - diurno (tipo - 2)'!$H$97</f>
        <v>0</v>
      </c>
      <c r="K159" s="177">
        <f t="shared" ref="K159:K186" si="9">F159+G159+I159</f>
        <v>0</v>
      </c>
      <c r="L159" s="177">
        <f>H159+J159</f>
        <v>0</v>
      </c>
      <c r="M159" s="178">
        <f t="shared" ref="M159:M186" si="10">K159+L159</f>
        <v>0</v>
      </c>
    </row>
    <row r="160" spans="1:14" ht="40.5" customHeight="1">
      <c r="A160" s="43">
        <v>144</v>
      </c>
      <c r="B160" s="122" t="s">
        <v>143</v>
      </c>
      <c r="C160" s="122">
        <v>1</v>
      </c>
      <c r="D160" s="303" t="s">
        <v>438</v>
      </c>
      <c r="E160" s="122" t="s">
        <v>227</v>
      </c>
      <c r="F160" s="160">
        <f>'Lider - 8h48 (tipo 5)'!$H$69</f>
        <v>0</v>
      </c>
      <c r="G160" s="173">
        <f>'Lider - 8h48 (tipo 5)'!$H$78</f>
        <v>0</v>
      </c>
      <c r="H160" s="173">
        <f>'Lider - 8h48 (tipo 5)'!$H$85</f>
        <v>0</v>
      </c>
      <c r="I160" s="173">
        <f>'Lider - 8h48 (tipo 5)'!$H$93</f>
        <v>0</v>
      </c>
      <c r="J160" s="173">
        <f>'Lider - 8h48 (tipo 5)'!$H$99</f>
        <v>0</v>
      </c>
      <c r="K160" s="173">
        <f t="shared" si="9"/>
        <v>0</v>
      </c>
      <c r="L160" s="173">
        <f>H160+J160</f>
        <v>0</v>
      </c>
      <c r="M160" s="174">
        <f t="shared" si="10"/>
        <v>0</v>
      </c>
    </row>
    <row r="161" spans="1:13" ht="40.5" customHeight="1">
      <c r="A161" s="43">
        <v>145</v>
      </c>
      <c r="B161" s="122" t="s">
        <v>144</v>
      </c>
      <c r="C161" s="122">
        <v>1</v>
      </c>
      <c r="D161" s="161" t="s">
        <v>288</v>
      </c>
      <c r="E161" s="122" t="s">
        <v>227</v>
      </c>
      <c r="F161" s="160">
        <f>'8h48seg-sex (tipo 1)'!$H$68</f>
        <v>0</v>
      </c>
      <c r="G161" s="173">
        <f>'8h48seg-sex (tipo 1)'!$H$77</f>
        <v>0</v>
      </c>
      <c r="H161" s="173">
        <f>'8h48seg-sex (tipo 1)'!$H$84</f>
        <v>0</v>
      </c>
      <c r="I161" s="173">
        <f>'8h48seg-sex (tipo 1)'!$H$92</f>
        <v>0</v>
      </c>
      <c r="J161" s="173">
        <f>'8h48seg-sex (tipo 1)'!$H$98</f>
        <v>0</v>
      </c>
      <c r="K161" s="173">
        <f t="shared" si="9"/>
        <v>0</v>
      </c>
      <c r="L161" s="173">
        <f>H160+J160</f>
        <v>0</v>
      </c>
      <c r="M161" s="174">
        <f t="shared" si="10"/>
        <v>0</v>
      </c>
    </row>
    <row r="162" spans="1:13" ht="40.5" customHeight="1">
      <c r="A162" s="43">
        <v>146</v>
      </c>
      <c r="B162" s="122" t="s">
        <v>145</v>
      </c>
      <c r="C162" s="122">
        <v>1</v>
      </c>
      <c r="D162" s="161" t="s">
        <v>288</v>
      </c>
      <c r="E162" s="122" t="s">
        <v>227</v>
      </c>
      <c r="F162" s="160">
        <f>'8h48seg-sex (tipo 1)'!$H$68</f>
        <v>0</v>
      </c>
      <c r="G162" s="173">
        <f>'8h48seg-sex (tipo 1)'!$H$77</f>
        <v>0</v>
      </c>
      <c r="H162" s="173">
        <f>'8h48seg-sex (tipo 1)'!$H$84</f>
        <v>0</v>
      </c>
      <c r="I162" s="173">
        <f>'8h48seg-sex (tipo 1)'!$H$92</f>
        <v>0</v>
      </c>
      <c r="J162" s="173">
        <f>'8h48seg-sex (tipo 1)'!$H$98</f>
        <v>0</v>
      </c>
      <c r="K162" s="173">
        <f t="shared" si="9"/>
        <v>0</v>
      </c>
      <c r="L162" s="173">
        <f>H160+J160</f>
        <v>0</v>
      </c>
      <c r="M162" s="174">
        <f t="shared" si="10"/>
        <v>0</v>
      </c>
    </row>
    <row r="163" spans="1:13" ht="40.5" customHeight="1">
      <c r="A163" s="179">
        <v>147</v>
      </c>
      <c r="B163" s="122" t="s">
        <v>146</v>
      </c>
      <c r="C163" s="122">
        <v>1</v>
      </c>
      <c r="D163" s="161" t="s">
        <v>288</v>
      </c>
      <c r="E163" s="122" t="s">
        <v>227</v>
      </c>
      <c r="F163" s="160">
        <f>'8h48seg-sex (tipo 1)'!$H$68</f>
        <v>0</v>
      </c>
      <c r="G163" s="173">
        <f>'8h48seg-sex (tipo 1)'!$H$77</f>
        <v>0</v>
      </c>
      <c r="H163" s="173">
        <f>'8h48seg-sex (tipo 1)'!$H$84</f>
        <v>0</v>
      </c>
      <c r="I163" s="173">
        <f>'8h48seg-sex (tipo 1)'!$H$92</f>
        <v>0</v>
      </c>
      <c r="J163" s="173">
        <f>'8h48seg-sex (tipo 1)'!$H$98</f>
        <v>0</v>
      </c>
      <c r="K163" s="173">
        <f t="shared" si="9"/>
        <v>0</v>
      </c>
      <c r="L163" s="173">
        <f t="shared" ref="L163:L186" si="11">H163+J163</f>
        <v>0</v>
      </c>
      <c r="M163" s="174">
        <f t="shared" si="10"/>
        <v>0</v>
      </c>
    </row>
    <row r="164" spans="1:13" ht="40.5" customHeight="1">
      <c r="A164" s="43">
        <v>148</v>
      </c>
      <c r="B164" s="122" t="s">
        <v>147</v>
      </c>
      <c r="C164" s="122">
        <v>1</v>
      </c>
      <c r="D164" s="161" t="s">
        <v>288</v>
      </c>
      <c r="E164" s="122" t="s">
        <v>227</v>
      </c>
      <c r="F164" s="160">
        <f>'8h48seg-sex (tipo 1)'!$H$68</f>
        <v>0</v>
      </c>
      <c r="G164" s="173">
        <f>'8h48seg-sex (tipo 1)'!$H$77</f>
        <v>0</v>
      </c>
      <c r="H164" s="173">
        <f>'8h48seg-sex (tipo 1)'!$H$84</f>
        <v>0</v>
      </c>
      <c r="I164" s="173">
        <f>'8h48seg-sex (tipo 1)'!$H$92</f>
        <v>0</v>
      </c>
      <c r="J164" s="173">
        <f>'8h48seg-sex (tipo 1)'!$H$98</f>
        <v>0</v>
      </c>
      <c r="K164" s="173">
        <f t="shared" si="9"/>
        <v>0</v>
      </c>
      <c r="L164" s="173">
        <f t="shared" si="11"/>
        <v>0</v>
      </c>
      <c r="M164" s="174">
        <f t="shared" si="10"/>
        <v>0</v>
      </c>
    </row>
    <row r="165" spans="1:13" ht="40.5" customHeight="1">
      <c r="A165" s="43">
        <v>149</v>
      </c>
      <c r="B165" s="122" t="s">
        <v>220</v>
      </c>
      <c r="C165" s="122">
        <v>4</v>
      </c>
      <c r="D165" s="121" t="s">
        <v>291</v>
      </c>
      <c r="E165" s="122" t="s">
        <v>227</v>
      </c>
      <c r="F165" s="160">
        <f>'24H- seg-dom (tipo 4)'!$H$68</f>
        <v>0</v>
      </c>
      <c r="G165" s="173">
        <f>'24H- seg-dom (tipo 4)'!$H$77</f>
        <v>0</v>
      </c>
      <c r="H165" s="173">
        <f>'24H- seg-dom (tipo 4)'!$H$84</f>
        <v>0</v>
      </c>
      <c r="I165" s="173">
        <f>'24H- seg-dom (tipo 4)'!$H$92</f>
        <v>0</v>
      </c>
      <c r="J165" s="173">
        <f>'24H- seg-dom (tipo 4)'!$H$98</f>
        <v>0</v>
      </c>
      <c r="K165" s="173">
        <f t="shared" si="9"/>
        <v>0</v>
      </c>
      <c r="L165" s="173">
        <f t="shared" si="11"/>
        <v>0</v>
      </c>
      <c r="M165" s="174">
        <f t="shared" si="10"/>
        <v>0</v>
      </c>
    </row>
    <row r="166" spans="1:13" ht="40.5" customHeight="1">
      <c r="A166" s="43">
        <v>150</v>
      </c>
      <c r="B166" s="122" t="s">
        <v>221</v>
      </c>
      <c r="C166" s="122">
        <v>4</v>
      </c>
      <c r="D166" s="121" t="s">
        <v>291</v>
      </c>
      <c r="E166" s="122" t="s">
        <v>227</v>
      </c>
      <c r="F166" s="160">
        <f>'24H- seg-dom (tipo 4)'!$H$68</f>
        <v>0</v>
      </c>
      <c r="G166" s="173">
        <f>'24H- seg-dom (tipo 4)'!$H$77</f>
        <v>0</v>
      </c>
      <c r="H166" s="173">
        <f>'24H- seg-dom (tipo 4)'!$H$84</f>
        <v>0</v>
      </c>
      <c r="I166" s="173">
        <f>'24H- seg-dom (tipo 4)'!$H$92</f>
        <v>0</v>
      </c>
      <c r="J166" s="173">
        <f>'24H- seg-dom (tipo 4)'!$H$98</f>
        <v>0</v>
      </c>
      <c r="K166" s="173">
        <f t="shared" si="9"/>
        <v>0</v>
      </c>
      <c r="L166" s="173">
        <f t="shared" si="11"/>
        <v>0</v>
      </c>
      <c r="M166" s="174">
        <f t="shared" si="10"/>
        <v>0</v>
      </c>
    </row>
    <row r="167" spans="1:13" ht="40.5" customHeight="1">
      <c r="A167" s="179">
        <v>151</v>
      </c>
      <c r="B167" s="122" t="s">
        <v>275</v>
      </c>
      <c r="C167" s="122">
        <v>1</v>
      </c>
      <c r="D167" s="161" t="s">
        <v>288</v>
      </c>
      <c r="E167" s="122" t="s">
        <v>227</v>
      </c>
      <c r="F167" s="160">
        <f>'8h48seg-sex (tipo 1)'!$H$68</f>
        <v>0</v>
      </c>
      <c r="G167" s="173">
        <f>'8h48seg-sex (tipo 1)'!$H$77</f>
        <v>0</v>
      </c>
      <c r="H167" s="173">
        <f>'8h48seg-sex (tipo 1)'!$H$84</f>
        <v>0</v>
      </c>
      <c r="I167" s="173">
        <f>'8h48seg-sex (tipo 1)'!$H$92</f>
        <v>0</v>
      </c>
      <c r="J167" s="173">
        <f>'8h48seg-sex (tipo 1)'!$H$98</f>
        <v>0</v>
      </c>
      <c r="K167" s="173">
        <f t="shared" si="9"/>
        <v>0</v>
      </c>
      <c r="L167" s="173">
        <f t="shared" si="11"/>
        <v>0</v>
      </c>
      <c r="M167" s="174">
        <f t="shared" si="10"/>
        <v>0</v>
      </c>
    </row>
    <row r="168" spans="1:13" ht="40.5" customHeight="1">
      <c r="A168" s="43">
        <v>152</v>
      </c>
      <c r="B168" s="122" t="s">
        <v>266</v>
      </c>
      <c r="C168" s="122">
        <v>1</v>
      </c>
      <c r="D168" s="304" t="s">
        <v>288</v>
      </c>
      <c r="E168" s="122" t="s">
        <v>227</v>
      </c>
      <c r="F168" s="160">
        <f>'Lider - 8h48 (tipo 5)'!$H$69</f>
        <v>0</v>
      </c>
      <c r="G168" s="173">
        <f>'Lider - 8h48 (tipo 5)'!$H$78</f>
        <v>0</v>
      </c>
      <c r="H168" s="173">
        <f>'Lider - 8h48 (tipo 5)'!$H$85</f>
        <v>0</v>
      </c>
      <c r="I168" s="173">
        <f>'Lider - 8h48 (tipo 5)'!$H$93</f>
        <v>0</v>
      </c>
      <c r="J168" s="173">
        <f>'Lider - 8h48 (tipo 5)'!$H$99</f>
        <v>0</v>
      </c>
      <c r="K168" s="173">
        <f t="shared" si="9"/>
        <v>0</v>
      </c>
      <c r="L168" s="173">
        <f t="shared" si="11"/>
        <v>0</v>
      </c>
      <c r="M168" s="174">
        <f t="shared" si="10"/>
        <v>0</v>
      </c>
    </row>
    <row r="169" spans="1:13" ht="40.5" customHeight="1">
      <c r="A169" s="43">
        <v>153</v>
      </c>
      <c r="B169" s="122" t="s">
        <v>263</v>
      </c>
      <c r="C169" s="122">
        <v>4</v>
      </c>
      <c r="D169" s="121" t="s">
        <v>291</v>
      </c>
      <c r="E169" s="122" t="s">
        <v>227</v>
      </c>
      <c r="F169" s="160">
        <f>'24H- seg-dom (tipo 4)'!$H$68</f>
        <v>0</v>
      </c>
      <c r="G169" s="173">
        <f>'24H- seg-dom (tipo 4)'!$H$77</f>
        <v>0</v>
      </c>
      <c r="H169" s="173">
        <f>'24H- seg-dom (tipo 4)'!$H$84</f>
        <v>0</v>
      </c>
      <c r="I169" s="173">
        <f>'24H- seg-dom (tipo 4)'!$H$92</f>
        <v>0</v>
      </c>
      <c r="J169" s="173">
        <f>'24H- seg-dom (tipo 4)'!$H$98</f>
        <v>0</v>
      </c>
      <c r="K169" s="173">
        <f t="shared" si="9"/>
        <v>0</v>
      </c>
      <c r="L169" s="173">
        <f t="shared" si="11"/>
        <v>0</v>
      </c>
      <c r="M169" s="174">
        <f t="shared" si="10"/>
        <v>0</v>
      </c>
    </row>
    <row r="170" spans="1:13" ht="40.5" customHeight="1">
      <c r="A170" s="43">
        <v>154</v>
      </c>
      <c r="B170" s="122" t="s">
        <v>264</v>
      </c>
      <c r="C170" s="122">
        <v>4</v>
      </c>
      <c r="D170" s="121" t="s">
        <v>291</v>
      </c>
      <c r="E170" s="122" t="s">
        <v>227</v>
      </c>
      <c r="F170" s="158">
        <f>'24H- seg-dom (tipo 4)'!$H$68</f>
        <v>0</v>
      </c>
      <c r="G170" s="173">
        <f>'24H- seg-dom (tipo 4)'!$H$77</f>
        <v>0</v>
      </c>
      <c r="H170" s="173">
        <f>'24H- seg-dom (tipo 4)'!$H$84</f>
        <v>0</v>
      </c>
      <c r="I170" s="173">
        <f>'24H- seg-dom (tipo 4)'!$H$92</f>
        <v>0</v>
      </c>
      <c r="J170" s="173">
        <f>'24H- seg-dom (tipo 4)'!$H$98</f>
        <v>0</v>
      </c>
      <c r="K170" s="173">
        <f t="shared" si="9"/>
        <v>0</v>
      </c>
      <c r="L170" s="173">
        <f t="shared" si="11"/>
        <v>0</v>
      </c>
      <c r="M170" s="174">
        <f t="shared" si="10"/>
        <v>0</v>
      </c>
    </row>
    <row r="171" spans="1:13" ht="40.5" customHeight="1">
      <c r="A171" s="179">
        <v>155</v>
      </c>
      <c r="B171" s="122" t="s">
        <v>265</v>
      </c>
      <c r="C171" s="122">
        <v>2</v>
      </c>
      <c r="D171" s="191" t="s">
        <v>290</v>
      </c>
      <c r="E171" s="122" t="s">
        <v>227</v>
      </c>
      <c r="F171" s="158">
        <f>'12h - diurno (tipo - 2)'!$H$67</f>
        <v>0</v>
      </c>
      <c r="G171" s="173">
        <f>'12h - diurno (tipo - 2)'!$H$76</f>
        <v>0</v>
      </c>
      <c r="H171" s="173">
        <f>'12h - diurno (tipo - 2)'!$H$83</f>
        <v>0</v>
      </c>
      <c r="I171" s="173">
        <f>'12h - diurno (tipo - 2)'!$H$91</f>
        <v>0</v>
      </c>
      <c r="J171" s="173">
        <f>'12h - diurno (tipo - 2)'!$H$97</f>
        <v>0</v>
      </c>
      <c r="K171" s="173">
        <f t="shared" si="9"/>
        <v>0</v>
      </c>
      <c r="L171" s="173">
        <f t="shared" si="11"/>
        <v>0</v>
      </c>
      <c r="M171" s="174">
        <f t="shared" si="10"/>
        <v>0</v>
      </c>
    </row>
    <row r="172" spans="1:13" ht="40.5" customHeight="1">
      <c r="A172" s="43">
        <v>156</v>
      </c>
      <c r="B172" s="122" t="s">
        <v>272</v>
      </c>
      <c r="C172" s="122">
        <v>2</v>
      </c>
      <c r="D172" s="159" t="s">
        <v>290</v>
      </c>
      <c r="E172" s="122" t="s">
        <v>227</v>
      </c>
      <c r="F172" s="158">
        <f>'12h - diurno (tipo - 2)'!$H$67</f>
        <v>0</v>
      </c>
      <c r="G172" s="173">
        <f>'12h - diurno (tipo - 2)'!$H$76</f>
        <v>0</v>
      </c>
      <c r="H172" s="173">
        <f>'12h - diurno (tipo - 2)'!$H$83</f>
        <v>0</v>
      </c>
      <c r="I172" s="173">
        <f>'12h - diurno (tipo - 2)'!$H$91</f>
        <v>0</v>
      </c>
      <c r="J172" s="173">
        <f>'12h - diurno (tipo - 2)'!$H$97</f>
        <v>0</v>
      </c>
      <c r="K172" s="173">
        <f t="shared" si="9"/>
        <v>0</v>
      </c>
      <c r="L172" s="173">
        <f t="shared" si="11"/>
        <v>0</v>
      </c>
      <c r="M172" s="174">
        <f t="shared" si="10"/>
        <v>0</v>
      </c>
    </row>
    <row r="173" spans="1:13" ht="40.5" customHeight="1">
      <c r="A173" s="43">
        <v>157</v>
      </c>
      <c r="B173" s="122" t="s">
        <v>222</v>
      </c>
      <c r="C173" s="122">
        <v>4</v>
      </c>
      <c r="D173" s="121" t="s">
        <v>291</v>
      </c>
      <c r="E173" s="122" t="s">
        <v>227</v>
      </c>
      <c r="F173" s="158">
        <f>'24H- seg-dom (tipo 4)'!$H$68</f>
        <v>0</v>
      </c>
      <c r="G173" s="173">
        <f>'24H- seg-dom (tipo 4)'!$H$77</f>
        <v>0</v>
      </c>
      <c r="H173" s="173">
        <f>'24H- seg-dom (tipo 4)'!$H$84</f>
        <v>0</v>
      </c>
      <c r="I173" s="173">
        <f>'24H- seg-dom (tipo 4)'!$H$92</f>
        <v>0</v>
      </c>
      <c r="J173" s="173">
        <f>'24H- seg-dom (tipo 4)'!$H$98</f>
        <v>0</v>
      </c>
      <c r="K173" s="173">
        <f t="shared" si="9"/>
        <v>0</v>
      </c>
      <c r="L173" s="173">
        <f t="shared" si="11"/>
        <v>0</v>
      </c>
      <c r="M173" s="174">
        <f t="shared" si="10"/>
        <v>0</v>
      </c>
    </row>
    <row r="174" spans="1:13" ht="40.5" customHeight="1">
      <c r="A174" s="43">
        <v>158</v>
      </c>
      <c r="B174" s="122" t="s">
        <v>199</v>
      </c>
      <c r="C174" s="122">
        <v>1</v>
      </c>
      <c r="D174" s="161" t="s">
        <v>288</v>
      </c>
      <c r="E174" s="122" t="s">
        <v>227</v>
      </c>
      <c r="F174" s="158">
        <f>'8h48seg-sex (tipo 1)'!$H$68</f>
        <v>0</v>
      </c>
      <c r="G174" s="173">
        <f>'8h48seg-sex (tipo 1)'!$H$77</f>
        <v>0</v>
      </c>
      <c r="H174" s="173">
        <f>'8h48seg-sex (tipo 1)'!$H$84</f>
        <v>0</v>
      </c>
      <c r="I174" s="173">
        <f>'8h48seg-sex (tipo 1)'!$H$92</f>
        <v>0</v>
      </c>
      <c r="J174" s="173">
        <f>'8h48seg-sex (tipo 1)'!$H$98</f>
        <v>0</v>
      </c>
      <c r="K174" s="173">
        <f t="shared" si="9"/>
        <v>0</v>
      </c>
      <c r="L174" s="173">
        <f t="shared" si="11"/>
        <v>0</v>
      </c>
      <c r="M174" s="174">
        <f t="shared" si="10"/>
        <v>0</v>
      </c>
    </row>
    <row r="175" spans="1:13" ht="40.5" customHeight="1">
      <c r="A175" s="179">
        <v>159</v>
      </c>
      <c r="B175" s="122" t="s">
        <v>200</v>
      </c>
      <c r="C175" s="122">
        <v>1</v>
      </c>
      <c r="D175" s="161" t="s">
        <v>288</v>
      </c>
      <c r="E175" s="122" t="s">
        <v>227</v>
      </c>
      <c r="F175" s="160">
        <f>'8h48seg-sex (tipo 1)'!$H$68</f>
        <v>0</v>
      </c>
      <c r="G175" s="173">
        <f>'8h48seg-sex (tipo 1)'!$H$77</f>
        <v>0</v>
      </c>
      <c r="H175" s="173">
        <f>'8h48seg-sex (tipo 1)'!$H$84</f>
        <v>0</v>
      </c>
      <c r="I175" s="173">
        <f>'8h48seg-sex (tipo 1)'!$H$92</f>
        <v>0</v>
      </c>
      <c r="J175" s="173">
        <f>'8h48seg-sex (tipo 1)'!$H$98</f>
        <v>0</v>
      </c>
      <c r="K175" s="173">
        <f t="shared" si="9"/>
        <v>0</v>
      </c>
      <c r="L175" s="173">
        <f t="shared" si="11"/>
        <v>0</v>
      </c>
      <c r="M175" s="174">
        <f t="shared" si="10"/>
        <v>0</v>
      </c>
    </row>
    <row r="176" spans="1:13" ht="40.5" customHeight="1">
      <c r="A176" s="43">
        <v>160</v>
      </c>
      <c r="B176" s="122" t="s">
        <v>357</v>
      </c>
      <c r="C176" s="122">
        <v>1</v>
      </c>
      <c r="D176" s="190" t="s">
        <v>356</v>
      </c>
      <c r="E176" s="122" t="s">
        <v>227</v>
      </c>
      <c r="F176" s="160">
        <f>'8h48seg-sex (tipo 1)'!$H$68</f>
        <v>0</v>
      </c>
      <c r="G176" s="173">
        <f>'8h48seg-sex (tipo 1)'!$H$77</f>
        <v>0</v>
      </c>
      <c r="H176" s="173">
        <f>'8h48seg-sex (tipo 1)'!$H$84</f>
        <v>0</v>
      </c>
      <c r="I176" s="173">
        <f>'8h48seg-sex (tipo 1)'!$H$92</f>
        <v>0</v>
      </c>
      <c r="J176" s="173">
        <f>'8h48seg-sex (tipo 1)'!$H$98</f>
        <v>0</v>
      </c>
      <c r="K176" s="173">
        <f t="shared" si="9"/>
        <v>0</v>
      </c>
      <c r="L176" s="173">
        <f t="shared" si="11"/>
        <v>0</v>
      </c>
      <c r="M176" s="174">
        <f t="shared" si="10"/>
        <v>0</v>
      </c>
    </row>
    <row r="177" spans="1:14" ht="40.5" customHeight="1">
      <c r="A177" s="43">
        <v>161</v>
      </c>
      <c r="B177" s="122" t="s">
        <v>216</v>
      </c>
      <c r="C177" s="122">
        <v>2</v>
      </c>
      <c r="D177" s="253" t="s">
        <v>289</v>
      </c>
      <c r="E177" s="122" t="s">
        <v>227</v>
      </c>
      <c r="F177" s="160">
        <f>'12h-diurno - Seg a Dom (Tipo 3)'!H68</f>
        <v>0</v>
      </c>
      <c r="G177" s="173">
        <f>'12h-diurno - Seg a Dom (Tipo 3)'!H77</f>
        <v>0</v>
      </c>
      <c r="H177" s="173">
        <f>'12h-diurno - Seg a Dom (Tipo 3)'!H84</f>
        <v>0</v>
      </c>
      <c r="I177" s="173">
        <f>'12h-diurno - Seg a Dom (Tipo 3)'!H92</f>
        <v>0</v>
      </c>
      <c r="J177" s="173">
        <f>'12h-diurno - Seg a Dom (Tipo 3)'!H98</f>
        <v>0</v>
      </c>
      <c r="K177" s="173">
        <f t="shared" si="9"/>
        <v>0</v>
      </c>
      <c r="L177" s="173">
        <f t="shared" si="11"/>
        <v>0</v>
      </c>
      <c r="M177" s="174">
        <f t="shared" si="10"/>
        <v>0</v>
      </c>
    </row>
    <row r="178" spans="1:14" ht="40.5" customHeight="1">
      <c r="A178" s="43">
        <v>162</v>
      </c>
      <c r="B178" s="122" t="s">
        <v>273</v>
      </c>
      <c r="C178" s="122">
        <v>1</v>
      </c>
      <c r="D178" s="304" t="s">
        <v>288</v>
      </c>
      <c r="E178" s="122" t="s">
        <v>227</v>
      </c>
      <c r="F178" s="160">
        <f>'Lider - 8h48 (tipo 5)'!$H$69</f>
        <v>0</v>
      </c>
      <c r="G178" s="173">
        <f>'Lider - 8h48 (tipo 5)'!$H$78</f>
        <v>0</v>
      </c>
      <c r="H178" s="173">
        <f>'Lider - 8h48 (tipo 5)'!$H$85</f>
        <v>0</v>
      </c>
      <c r="I178" s="173">
        <f>'Lider - 8h48 (tipo 5)'!$H$93</f>
        <v>0</v>
      </c>
      <c r="J178" s="173">
        <f>'Lider - 8h48 (tipo 5)'!$H$99</f>
        <v>0</v>
      </c>
      <c r="K178" s="173">
        <f t="shared" si="9"/>
        <v>0</v>
      </c>
      <c r="L178" s="173">
        <f t="shared" si="11"/>
        <v>0</v>
      </c>
      <c r="M178" s="174">
        <f t="shared" si="10"/>
        <v>0</v>
      </c>
    </row>
    <row r="179" spans="1:14" s="111" customFormat="1" ht="33.75" customHeight="1">
      <c r="A179" s="179">
        <v>163</v>
      </c>
      <c r="B179" s="122" t="s">
        <v>267</v>
      </c>
      <c r="C179" s="122">
        <v>1</v>
      </c>
      <c r="D179" s="157" t="s">
        <v>288</v>
      </c>
      <c r="E179" s="122" t="s">
        <v>227</v>
      </c>
      <c r="F179" s="110">
        <f>'8h48seg-sex (tipo 1)'!H68</f>
        <v>0</v>
      </c>
      <c r="G179" s="110">
        <f>'8h48seg-sex (tipo 1)'!H77</f>
        <v>0</v>
      </c>
      <c r="H179" s="50">
        <f>'8h48seg-sex (tipo 1)'!$H$84</f>
        <v>0</v>
      </c>
      <c r="I179" s="50">
        <f>'8h48seg-sex (tipo 1)'!$H$92</f>
        <v>0</v>
      </c>
      <c r="J179" s="50">
        <f>'8h48seg-sex (tipo 1)'!$H$98</f>
        <v>0</v>
      </c>
      <c r="K179" s="50">
        <f t="shared" si="9"/>
        <v>0</v>
      </c>
      <c r="L179" s="50">
        <f t="shared" si="11"/>
        <v>0</v>
      </c>
      <c r="M179" s="47">
        <f t="shared" si="10"/>
        <v>0</v>
      </c>
      <c r="N179"/>
    </row>
    <row r="180" spans="1:14" ht="40.5" customHeight="1">
      <c r="A180" s="43">
        <v>164</v>
      </c>
      <c r="B180" s="122" t="s">
        <v>223</v>
      </c>
      <c r="C180" s="122">
        <v>1</v>
      </c>
      <c r="D180" s="157" t="s">
        <v>288</v>
      </c>
      <c r="E180" s="122" t="s">
        <v>227</v>
      </c>
      <c r="F180" s="110">
        <f>'8h48seg-sex (tipo 1)'!$H$68</f>
        <v>0</v>
      </c>
      <c r="G180" s="110">
        <f>'8h48seg-sex (tipo 1)'!$H$77</f>
        <v>0</v>
      </c>
      <c r="H180" s="50">
        <f>'8h48seg-sex (tipo 1)'!$H$84</f>
        <v>0</v>
      </c>
      <c r="I180" s="50">
        <f>'8h48seg-sex (tipo 1)'!$H$92</f>
        <v>0</v>
      </c>
      <c r="J180" s="50">
        <f>'8h48seg-sex (tipo 1)'!$H$98</f>
        <v>0</v>
      </c>
      <c r="K180" s="50">
        <f t="shared" si="9"/>
        <v>0</v>
      </c>
      <c r="L180" s="50">
        <f t="shared" si="11"/>
        <v>0</v>
      </c>
      <c r="M180" s="47">
        <f t="shared" si="10"/>
        <v>0</v>
      </c>
    </row>
    <row r="181" spans="1:14" ht="40.5" customHeight="1">
      <c r="A181" s="43">
        <v>165</v>
      </c>
      <c r="B181" s="122" t="s">
        <v>224</v>
      </c>
      <c r="C181" s="122">
        <v>4</v>
      </c>
      <c r="D181" s="121" t="s">
        <v>291</v>
      </c>
      <c r="E181" s="122" t="s">
        <v>227</v>
      </c>
      <c r="F181" s="158">
        <f>'24H- seg-dom (tipo 4)'!$H$68</f>
        <v>0</v>
      </c>
      <c r="G181" s="158">
        <f>'24H- seg-dom (tipo 4)'!$H$77</f>
        <v>0</v>
      </c>
      <c r="H181" s="158">
        <f>'24H- seg-dom (tipo 4)'!$H$84</f>
        <v>0</v>
      </c>
      <c r="I181" s="158">
        <f>'24H- seg-dom (tipo 4)'!$H$92</f>
        <v>0</v>
      </c>
      <c r="J181" s="158">
        <f>'24H- seg-dom (tipo 4)'!$H$98</f>
        <v>0</v>
      </c>
      <c r="K181" s="50">
        <f t="shared" si="9"/>
        <v>0</v>
      </c>
      <c r="L181" s="50">
        <f t="shared" si="11"/>
        <v>0</v>
      </c>
      <c r="M181" s="47">
        <f t="shared" si="10"/>
        <v>0</v>
      </c>
    </row>
    <row r="182" spans="1:14" ht="40.5" customHeight="1">
      <c r="A182" s="43">
        <v>166</v>
      </c>
      <c r="B182" s="122" t="s">
        <v>268</v>
      </c>
      <c r="C182" s="122">
        <v>4</v>
      </c>
      <c r="D182" s="121" t="s">
        <v>291</v>
      </c>
      <c r="E182" s="122" t="s">
        <v>227</v>
      </c>
      <c r="F182" s="158">
        <f>'24H- seg-dom (tipo 4)'!$H$68</f>
        <v>0</v>
      </c>
      <c r="G182" s="158">
        <f>'24H- seg-dom (tipo 4)'!$H$77</f>
        <v>0</v>
      </c>
      <c r="H182" s="158">
        <f>'24H- seg-dom (tipo 4)'!$H$84</f>
        <v>0</v>
      </c>
      <c r="I182" s="158">
        <f>'24H- seg-dom (tipo 4)'!$H$92</f>
        <v>0</v>
      </c>
      <c r="J182" s="158">
        <f>'24H- seg-dom (tipo 4)'!$H$98</f>
        <v>0</v>
      </c>
      <c r="K182" s="50">
        <f t="shared" si="9"/>
        <v>0</v>
      </c>
      <c r="L182" s="50">
        <f t="shared" si="11"/>
        <v>0</v>
      </c>
      <c r="M182" s="47">
        <f t="shared" si="10"/>
        <v>0</v>
      </c>
      <c r="N182" s="111"/>
    </row>
    <row r="183" spans="1:14" ht="39.75" customHeight="1">
      <c r="A183" s="179">
        <v>167</v>
      </c>
      <c r="B183" s="122" t="s">
        <v>201</v>
      </c>
      <c r="C183" s="122">
        <v>2</v>
      </c>
      <c r="D183" s="159" t="s">
        <v>290</v>
      </c>
      <c r="E183" s="122" t="s">
        <v>227</v>
      </c>
      <c r="F183" s="158">
        <f>'12h - diurno (tipo - 2)'!$H$67</f>
        <v>0</v>
      </c>
      <c r="G183" s="158">
        <f>'12h - diurno (tipo - 2)'!$H$76</f>
        <v>0</v>
      </c>
      <c r="H183" s="158">
        <f>'12h - diurno (tipo - 2)'!$H$83</f>
        <v>0</v>
      </c>
      <c r="I183" s="158">
        <f>'12h - diurno (tipo - 2)'!$H$91</f>
        <v>0</v>
      </c>
      <c r="J183" s="158">
        <f>'12h - diurno (tipo - 2)'!$H$97</f>
        <v>0</v>
      </c>
      <c r="K183" s="50">
        <f t="shared" si="9"/>
        <v>0</v>
      </c>
      <c r="L183" s="50">
        <f t="shared" si="11"/>
        <v>0</v>
      </c>
      <c r="M183" s="47">
        <f t="shared" si="10"/>
        <v>0</v>
      </c>
    </row>
    <row r="184" spans="1:14" ht="42.75" customHeight="1">
      <c r="A184" s="43">
        <v>168</v>
      </c>
      <c r="B184" s="122" t="s">
        <v>269</v>
      </c>
      <c r="C184" s="122">
        <v>2</v>
      </c>
      <c r="D184" s="159" t="s">
        <v>290</v>
      </c>
      <c r="E184" s="122" t="s">
        <v>227</v>
      </c>
      <c r="F184" s="158">
        <f>'12h - diurno (tipo - 2)'!$H$67</f>
        <v>0</v>
      </c>
      <c r="G184" s="158">
        <f>'12h - diurno (tipo - 2)'!$H$76</f>
        <v>0</v>
      </c>
      <c r="H184" s="158">
        <f>'12h - diurno (tipo - 2)'!$H$83</f>
        <v>0</v>
      </c>
      <c r="I184" s="158">
        <f>'12h - diurno (tipo - 2)'!$H$91</f>
        <v>0</v>
      </c>
      <c r="J184" s="158">
        <f>'12h - diurno (tipo - 2)'!$H$97</f>
        <v>0</v>
      </c>
      <c r="K184" s="50">
        <f t="shared" si="9"/>
        <v>0</v>
      </c>
      <c r="L184" s="50">
        <f t="shared" si="11"/>
        <v>0</v>
      </c>
      <c r="M184" s="47">
        <f t="shared" si="10"/>
        <v>0</v>
      </c>
    </row>
    <row r="185" spans="1:14" ht="40.5" customHeight="1">
      <c r="A185" s="43">
        <v>169</v>
      </c>
      <c r="B185" s="108" t="s">
        <v>270</v>
      </c>
      <c r="C185" s="108">
        <v>4</v>
      </c>
      <c r="D185" s="121" t="s">
        <v>291</v>
      </c>
      <c r="E185" s="122" t="s">
        <v>227</v>
      </c>
      <c r="F185" s="158">
        <f>'24H- seg-dom (tipo 4)'!$H$68</f>
        <v>0</v>
      </c>
      <c r="G185" s="158">
        <f>'24H- seg-dom (tipo 4)'!$H$77</f>
        <v>0</v>
      </c>
      <c r="H185" s="158">
        <f>'24H- seg-dom (tipo 4)'!$H$84</f>
        <v>0</v>
      </c>
      <c r="I185" s="158">
        <f>'24H- seg-dom (tipo 4)'!$H$92</f>
        <v>0</v>
      </c>
      <c r="J185" s="158">
        <f>'24H- seg-dom (tipo 4)'!$H$98</f>
        <v>0</v>
      </c>
      <c r="K185" s="50">
        <f t="shared" si="9"/>
        <v>0</v>
      </c>
      <c r="L185" s="50">
        <f t="shared" si="11"/>
        <v>0</v>
      </c>
      <c r="M185" s="47">
        <f t="shared" si="10"/>
        <v>0</v>
      </c>
    </row>
    <row r="186" spans="1:14" ht="40.5" customHeight="1" thickBot="1">
      <c r="A186" s="43">
        <v>170</v>
      </c>
      <c r="B186" s="162" t="s">
        <v>271</v>
      </c>
      <c r="C186" s="162">
        <v>2</v>
      </c>
      <c r="D186" s="163" t="s">
        <v>290</v>
      </c>
      <c r="E186" s="44" t="s">
        <v>227</v>
      </c>
      <c r="F186" s="164">
        <f>'12h - diurno (tipo - 2)'!$H$67</f>
        <v>0</v>
      </c>
      <c r="G186" s="164">
        <f>'12h - diurno (tipo - 2)'!$H$76</f>
        <v>0</v>
      </c>
      <c r="H186" s="164">
        <f>'12h - diurno (tipo - 2)'!$H$83</f>
        <v>0</v>
      </c>
      <c r="I186" s="164">
        <f>'12h - diurno (tipo - 2)'!$H$91</f>
        <v>0</v>
      </c>
      <c r="J186" s="164">
        <f>'12h - diurno (tipo - 2)'!$H$97</f>
        <v>0</v>
      </c>
      <c r="K186" s="54">
        <f t="shared" si="9"/>
        <v>0</v>
      </c>
      <c r="L186" s="54">
        <f t="shared" si="11"/>
        <v>0</v>
      </c>
      <c r="M186" s="55">
        <f t="shared" si="10"/>
        <v>0</v>
      </c>
    </row>
    <row r="187" spans="1:14" ht="24" customHeight="1" thickBot="1">
      <c r="A187" s="146"/>
      <c r="B187" s="147"/>
      <c r="C187" s="147"/>
      <c r="D187" s="313"/>
      <c r="E187" s="313"/>
      <c r="F187" s="147"/>
      <c r="G187" s="147"/>
      <c r="H187" s="147"/>
      <c r="I187" s="147"/>
      <c r="J187" s="147"/>
      <c r="K187" s="147"/>
      <c r="L187" s="147"/>
      <c r="M187" s="148"/>
    </row>
    <row r="188" spans="1:14" ht="40.5" customHeight="1" thickBot="1">
      <c r="A188" s="144" t="s">
        <v>3</v>
      </c>
      <c r="B188" s="145"/>
      <c r="C188" s="310">
        <f>SUM(C16:C186)</f>
        <v>225</v>
      </c>
      <c r="D188" s="337" t="s">
        <v>358</v>
      </c>
      <c r="E188" s="337"/>
      <c r="F188" s="311">
        <f>SUM(F16:F186)</f>
        <v>0</v>
      </c>
      <c r="G188" s="109">
        <f t="shared" ref="G188:J188" si="12">SUM(G16:G186)</f>
        <v>0</v>
      </c>
      <c r="H188" s="109">
        <f t="shared" si="12"/>
        <v>0</v>
      </c>
      <c r="I188" s="109">
        <f t="shared" si="12"/>
        <v>0</v>
      </c>
      <c r="J188" s="109">
        <f t="shared" si="12"/>
        <v>0</v>
      </c>
      <c r="K188" s="305">
        <f>SUM(K16:K186)</f>
        <v>0</v>
      </c>
      <c r="L188" s="307">
        <f>SUM(L16:L186)</f>
        <v>0</v>
      </c>
      <c r="M188" s="307">
        <f>SUM(M16:M186)</f>
        <v>0</v>
      </c>
    </row>
    <row r="189" spans="1:14" ht="40.5" customHeight="1" thickBot="1">
      <c r="A189" s="58"/>
      <c r="B189" s="59"/>
      <c r="C189" s="59"/>
      <c r="D189" s="337" t="s">
        <v>396</v>
      </c>
      <c r="E189" s="337"/>
      <c r="F189" s="312">
        <f>F188*12</f>
        <v>0</v>
      </c>
      <c r="G189" s="57">
        <f t="shared" ref="G189:M189" si="13">G188*12</f>
        <v>0</v>
      </c>
      <c r="H189" s="56">
        <f t="shared" si="13"/>
        <v>0</v>
      </c>
      <c r="I189" s="57">
        <f t="shared" si="13"/>
        <v>0</v>
      </c>
      <c r="J189" s="56">
        <f t="shared" si="13"/>
        <v>0</v>
      </c>
      <c r="K189" s="306">
        <f t="shared" si="13"/>
        <v>0</v>
      </c>
      <c r="L189" s="307">
        <f t="shared" si="13"/>
        <v>0</v>
      </c>
      <c r="M189" s="308">
        <f t="shared" si="13"/>
        <v>0</v>
      </c>
    </row>
    <row r="190" spans="1:14" ht="40.5" customHeight="1" thickBot="1">
      <c r="K190" s="188" t="s">
        <v>283</v>
      </c>
      <c r="L190" s="189" t="s">
        <v>284</v>
      </c>
      <c r="M190" s="188" t="s">
        <v>285</v>
      </c>
    </row>
    <row r="191" spans="1:14" ht="45.75" customHeight="1" thickBot="1">
      <c r="A191" s="369" t="s">
        <v>403</v>
      </c>
      <c r="B191" s="370"/>
      <c r="C191" s="370"/>
      <c r="D191" s="370"/>
      <c r="E191" s="371"/>
      <c r="F191" s="192">
        <f>'Serviços extras'!I54</f>
        <v>0</v>
      </c>
      <c r="G191" s="193">
        <f>'Serviços extras'!I61</f>
        <v>0</v>
      </c>
      <c r="H191" s="194">
        <f>'Serviços extras'!I68</f>
        <v>0</v>
      </c>
      <c r="I191" s="194">
        <f>'Serviços extras'!I76</f>
        <v>0</v>
      </c>
      <c r="J191" s="194">
        <f>'Serviços extras'!I82</f>
        <v>0</v>
      </c>
      <c r="K191" s="194">
        <f>F191+G191+I191</f>
        <v>0</v>
      </c>
      <c r="L191" s="220">
        <f>H191+J191</f>
        <v>0</v>
      </c>
      <c r="M191" s="309">
        <f>K191+L191</f>
        <v>0</v>
      </c>
    </row>
    <row r="192" spans="1:14" ht="47.25" customHeight="1" thickBot="1">
      <c r="A192" s="372" t="s">
        <v>404</v>
      </c>
      <c r="B192" s="373"/>
      <c r="C192" s="373"/>
      <c r="D192" s="373"/>
      <c r="E192" s="373"/>
      <c r="F192" s="373"/>
      <c r="G192" s="373"/>
      <c r="H192" s="373"/>
      <c r="I192" s="373"/>
      <c r="J192" s="373"/>
      <c r="K192" s="374"/>
      <c r="L192" s="375">
        <f>M189+M191</f>
        <v>0</v>
      </c>
      <c r="M192" s="376"/>
    </row>
    <row r="193" spans="1:13" s="111" customFormat="1" ht="40.5" customHeight="1">
      <c r="A193" s="251"/>
      <c r="B193" s="251"/>
      <c r="C193" s="251"/>
      <c r="D193" s="251"/>
      <c r="E193" s="251"/>
      <c r="F193" s="251"/>
      <c r="G193" s="251"/>
      <c r="H193" s="251"/>
      <c r="I193" s="251"/>
      <c r="J193" s="251"/>
      <c r="K193" s="251"/>
      <c r="L193" s="252"/>
      <c r="M193" s="252"/>
    </row>
    <row r="194" spans="1:13" ht="40.5" customHeight="1">
      <c r="A194" s="363" t="s">
        <v>417</v>
      </c>
      <c r="B194" s="364"/>
      <c r="C194" s="364"/>
      <c r="D194" s="364"/>
      <c r="E194" s="364"/>
      <c r="F194" s="364"/>
      <c r="G194" s="364"/>
      <c r="H194" s="364"/>
      <c r="I194" s="364"/>
      <c r="J194" s="364"/>
      <c r="K194" s="364"/>
      <c r="L194" s="364"/>
      <c r="M194" s="364"/>
    </row>
    <row r="195" spans="1:13" ht="40.5" customHeight="1">
      <c r="A195" s="365" t="s">
        <v>418</v>
      </c>
      <c r="B195" s="365"/>
      <c r="C195" s="365"/>
      <c r="D195" s="365"/>
      <c r="E195" s="365"/>
      <c r="F195" s="365"/>
      <c r="G195" s="365"/>
      <c r="H195" s="365"/>
      <c r="I195" s="365"/>
      <c r="J195" s="365"/>
      <c r="K195" s="365"/>
      <c r="L195" s="365"/>
      <c r="M195" s="365"/>
    </row>
    <row r="196" spans="1:13" ht="33" customHeight="1">
      <c r="A196" s="357" t="s">
        <v>419</v>
      </c>
      <c r="B196" s="358"/>
      <c r="C196" s="358"/>
      <c r="D196" s="358"/>
      <c r="E196" s="358"/>
      <c r="F196" s="358"/>
      <c r="G196" s="358"/>
      <c r="H196" s="358"/>
      <c r="I196" s="358"/>
      <c r="J196" s="358"/>
      <c r="K196" s="358"/>
      <c r="L196" s="358"/>
      <c r="M196" s="359"/>
    </row>
    <row r="197" spans="1:13" ht="60.75" customHeight="1">
      <c r="A197" s="357" t="s">
        <v>420</v>
      </c>
      <c r="B197" s="358"/>
      <c r="C197" s="358"/>
      <c r="D197" s="358"/>
      <c r="E197" s="358"/>
      <c r="F197" s="358"/>
      <c r="G197" s="358"/>
      <c r="H197" s="358"/>
      <c r="I197" s="358"/>
      <c r="J197" s="358"/>
      <c r="K197" s="358"/>
      <c r="L197" s="358"/>
      <c r="M197" s="359"/>
    </row>
    <row r="198" spans="1:13" ht="35.25" customHeight="1">
      <c r="A198" s="366" t="s">
        <v>433</v>
      </c>
      <c r="B198" s="367"/>
      <c r="C198" s="367"/>
      <c r="D198" s="367"/>
      <c r="E198" s="367"/>
      <c r="F198" s="367"/>
      <c r="G198" s="367"/>
      <c r="H198" s="367"/>
      <c r="I198" s="367"/>
      <c r="J198" s="367"/>
      <c r="K198" s="367"/>
      <c r="L198" s="367"/>
      <c r="M198" s="368"/>
    </row>
    <row r="199" spans="1:13" ht="74.25" customHeight="1">
      <c r="A199" s="357" t="s">
        <v>421</v>
      </c>
      <c r="B199" s="358"/>
      <c r="C199" s="358"/>
      <c r="D199" s="358"/>
      <c r="E199" s="358"/>
      <c r="F199" s="358"/>
      <c r="G199" s="358"/>
      <c r="H199" s="358"/>
      <c r="I199" s="358"/>
      <c r="J199" s="358"/>
      <c r="K199" s="358"/>
      <c r="L199" s="358"/>
      <c r="M199" s="359"/>
    </row>
    <row r="200" spans="1:13" ht="55.5" customHeight="1">
      <c r="A200" s="357" t="s">
        <v>422</v>
      </c>
      <c r="B200" s="358"/>
      <c r="C200" s="358"/>
      <c r="D200" s="358"/>
      <c r="E200" s="358"/>
      <c r="F200" s="358"/>
      <c r="G200" s="358"/>
      <c r="H200" s="358"/>
      <c r="I200" s="358"/>
      <c r="J200" s="358"/>
      <c r="K200" s="358"/>
      <c r="L200" s="358"/>
      <c r="M200" s="359"/>
    </row>
    <row r="201" spans="1:13" ht="42.75" customHeight="1">
      <c r="A201" s="357" t="s">
        <v>423</v>
      </c>
      <c r="B201" s="358"/>
      <c r="C201" s="358"/>
      <c r="D201" s="358"/>
      <c r="E201" s="358"/>
      <c r="F201" s="358"/>
      <c r="G201" s="358"/>
      <c r="H201" s="358"/>
      <c r="I201" s="358"/>
      <c r="J201" s="358"/>
      <c r="K201" s="358"/>
      <c r="L201" s="358"/>
      <c r="M201" s="359"/>
    </row>
    <row r="202" spans="1:13" ht="51" customHeight="1">
      <c r="A202" s="360" t="s">
        <v>424</v>
      </c>
      <c r="B202" s="361"/>
      <c r="C202" s="361"/>
      <c r="D202" s="361"/>
      <c r="E202" s="361"/>
      <c r="F202" s="361"/>
      <c r="G202" s="361"/>
      <c r="H202" s="361"/>
      <c r="I202" s="361"/>
      <c r="J202" s="361"/>
      <c r="K202" s="361"/>
      <c r="L202" s="361"/>
      <c r="M202" s="362"/>
    </row>
    <row r="203" spans="1:13" ht="40.5" customHeight="1">
      <c r="A203" s="352" t="s">
        <v>432</v>
      </c>
      <c r="B203" s="353"/>
      <c r="C203" s="353"/>
      <c r="D203" s="353"/>
      <c r="E203" s="353"/>
      <c r="F203" s="353"/>
      <c r="G203" s="353"/>
      <c r="H203" s="353"/>
      <c r="I203" s="353"/>
      <c r="J203" s="353"/>
      <c r="K203" s="353"/>
      <c r="L203" s="353"/>
      <c r="M203" s="354"/>
    </row>
    <row r="204" spans="1:13" ht="40.5" customHeight="1">
      <c r="A204" s="352" t="s">
        <v>434</v>
      </c>
      <c r="B204" s="353"/>
      <c r="C204" s="353"/>
      <c r="D204" s="353"/>
      <c r="E204" s="353"/>
      <c r="F204" s="353"/>
      <c r="G204" s="353"/>
      <c r="H204" s="353"/>
      <c r="I204" s="353"/>
      <c r="J204" s="353"/>
      <c r="K204" s="353"/>
      <c r="L204" s="353"/>
      <c r="M204" s="354"/>
    </row>
    <row r="205" spans="1:13" ht="40.5" customHeight="1">
      <c r="A205" s="231"/>
      <c r="B205" s="231"/>
      <c r="C205" s="231"/>
      <c r="D205" s="231"/>
      <c r="E205" s="231"/>
      <c r="F205" s="231"/>
      <c r="G205" s="231"/>
      <c r="H205" s="231"/>
      <c r="I205" s="231"/>
      <c r="J205" s="231"/>
      <c r="K205" s="232"/>
      <c r="L205" s="233"/>
      <c r="M205" s="233"/>
    </row>
    <row r="206" spans="1:13" ht="40.5" customHeight="1">
      <c r="A206" s="355" t="s">
        <v>425</v>
      </c>
      <c r="B206" s="355"/>
      <c r="C206" s="355"/>
      <c r="D206" s="355"/>
      <c r="E206" s="355"/>
      <c r="F206" s="355"/>
      <c r="G206" s="355"/>
      <c r="H206" s="355"/>
      <c r="I206" s="355"/>
      <c r="J206" s="355"/>
      <c r="K206" s="355"/>
      <c r="L206" s="355"/>
      <c r="M206" s="355"/>
    </row>
    <row r="207" spans="1:13" ht="40.5" customHeight="1">
      <c r="A207" s="342" t="s">
        <v>426</v>
      </c>
      <c r="B207" s="342"/>
      <c r="C207" s="342"/>
      <c r="D207" s="343"/>
      <c r="E207" s="344"/>
      <c r="F207" s="344"/>
      <c r="G207" s="344"/>
      <c r="H207" s="344"/>
      <c r="I207" s="344"/>
      <c r="J207" s="345"/>
      <c r="K207" s="234"/>
      <c r="L207" s="233"/>
      <c r="M207" s="235"/>
    </row>
    <row r="208" spans="1:13" ht="40.5" customHeight="1">
      <c r="A208" s="356" t="s">
        <v>427</v>
      </c>
      <c r="B208" s="356"/>
      <c r="C208" s="356"/>
      <c r="D208" s="343"/>
      <c r="E208" s="344"/>
      <c r="F208" s="344"/>
      <c r="G208" s="344"/>
      <c r="H208" s="344"/>
      <c r="I208" s="344"/>
      <c r="J208" s="345"/>
      <c r="K208" s="236"/>
      <c r="L208" s="237"/>
      <c r="M208" s="235"/>
    </row>
    <row r="209" spans="1:13" ht="40.5" customHeight="1">
      <c r="A209" s="342" t="s">
        <v>428</v>
      </c>
      <c r="B209" s="342"/>
      <c r="C209" s="342"/>
      <c r="D209" s="343"/>
      <c r="E209" s="344"/>
      <c r="F209" s="344"/>
      <c r="G209" s="344"/>
      <c r="H209" s="344"/>
      <c r="I209" s="344"/>
      <c r="J209" s="345"/>
      <c r="K209" s="233"/>
      <c r="L209" s="237"/>
      <c r="M209" s="235"/>
    </row>
    <row r="210" spans="1:13" ht="40.5" customHeight="1">
      <c r="A210" s="238"/>
      <c r="B210" s="239"/>
      <c r="C210" s="238"/>
      <c r="D210" s="240"/>
      <c r="E210" s="240"/>
      <c r="F210" s="240"/>
      <c r="G210" s="240"/>
      <c r="H210" s="241"/>
      <c r="I210" s="241"/>
      <c r="J210" s="242"/>
      <c r="K210" s="235"/>
      <c r="L210" s="233"/>
      <c r="M210" s="235"/>
    </row>
    <row r="211" spans="1:13" ht="40.5" customHeight="1">
      <c r="A211" s="346" t="s">
        <v>429</v>
      </c>
      <c r="B211" s="347"/>
      <c r="C211" s="348"/>
      <c r="D211" s="349"/>
      <c r="E211" s="350"/>
      <c r="F211" s="350"/>
      <c r="G211" s="350"/>
      <c r="H211" s="350"/>
      <c r="I211" s="350"/>
      <c r="J211" s="351"/>
      <c r="K211" s="235"/>
      <c r="L211" s="233"/>
      <c r="M211" s="235"/>
    </row>
    <row r="212" spans="1:13" ht="40.5" customHeight="1">
      <c r="A212" s="243"/>
      <c r="B212" s="244"/>
      <c r="C212" s="245"/>
      <c r="D212" s="246"/>
      <c r="E212" s="241"/>
      <c r="F212" s="241"/>
      <c r="G212" s="241"/>
      <c r="H212" s="241"/>
      <c r="I212" s="241"/>
      <c r="J212" s="242"/>
      <c r="K212" s="235"/>
      <c r="L212" s="237"/>
      <c r="M212" s="235"/>
    </row>
    <row r="213" spans="1:13" ht="40.5" customHeight="1">
      <c r="A213" s="247"/>
      <c r="B213" s="248"/>
      <c r="C213" s="249"/>
      <c r="D213" s="341" t="s">
        <v>430</v>
      </c>
      <c r="E213" s="341"/>
      <c r="F213" s="341"/>
      <c r="G213" s="341"/>
      <c r="H213" s="341"/>
      <c r="I213" s="341"/>
      <c r="J213" s="242"/>
      <c r="K213" s="235"/>
      <c r="L213" s="237"/>
      <c r="M213" s="235"/>
    </row>
    <row r="214" spans="1:13" ht="40.5" customHeight="1">
      <c r="A214" s="247"/>
      <c r="B214" s="248"/>
      <c r="C214" s="247"/>
      <c r="D214" s="341" t="s">
        <v>431</v>
      </c>
      <c r="E214" s="341"/>
      <c r="F214" s="341"/>
      <c r="G214" s="341"/>
      <c r="H214" s="341"/>
      <c r="I214" s="341"/>
      <c r="J214" s="242"/>
      <c r="K214" s="250"/>
      <c r="L214" s="237"/>
      <c r="M214" s="237"/>
    </row>
  </sheetData>
  <autoFilter ref="A15:M191"/>
  <sortState ref="A2:J397">
    <sortCondition ref="B2"/>
  </sortState>
  <mergeCells count="40">
    <mergeCell ref="A191:E191"/>
    <mergeCell ref="A192:K192"/>
    <mergeCell ref="L192:M192"/>
    <mergeCell ref="A1:M1"/>
    <mergeCell ref="A2:M2"/>
    <mergeCell ref="A4:M4"/>
    <mergeCell ref="A10:L10"/>
    <mergeCell ref="A11:L11"/>
    <mergeCell ref="A12:L12"/>
    <mergeCell ref="A13:L13"/>
    <mergeCell ref="A3:M3"/>
    <mergeCell ref="D189:E189"/>
    <mergeCell ref="E5:K5"/>
    <mergeCell ref="E6:K6"/>
    <mergeCell ref="E7:K7"/>
    <mergeCell ref="E8:K8"/>
    <mergeCell ref="A201:M201"/>
    <mergeCell ref="A202:M202"/>
    <mergeCell ref="A203:M203"/>
    <mergeCell ref="A194:M194"/>
    <mergeCell ref="A195:M195"/>
    <mergeCell ref="A196:M196"/>
    <mergeCell ref="A197:M197"/>
    <mergeCell ref="A198:M198"/>
    <mergeCell ref="D188:E188"/>
    <mergeCell ref="A158:M158"/>
    <mergeCell ref="D214:I214"/>
    <mergeCell ref="A209:C209"/>
    <mergeCell ref="D209:J209"/>
    <mergeCell ref="A211:C211"/>
    <mergeCell ref="D211:J211"/>
    <mergeCell ref="D213:I213"/>
    <mergeCell ref="A204:M204"/>
    <mergeCell ref="A206:M206"/>
    <mergeCell ref="A207:C207"/>
    <mergeCell ref="D207:J207"/>
    <mergeCell ref="A208:C208"/>
    <mergeCell ref="D208:J208"/>
    <mergeCell ref="A199:M199"/>
    <mergeCell ref="A200:M200"/>
  </mergeCells>
  <pageMargins left="0.51181102362204722" right="0.51181102362204722" top="0.78740157480314965" bottom="0.78740157480314965" header="0.31496062992125984" footer="0.31496062992125984"/>
  <pageSetup paperSize="9" scale="26" fitToHeight="5" orientation="portrait" r:id="rId1"/>
  <legacyDrawing r:id="rId2"/>
</worksheet>
</file>

<file path=xl/worksheets/sheet10.xml><?xml version="1.0" encoding="utf-8"?>
<worksheet xmlns="http://schemas.openxmlformats.org/spreadsheetml/2006/main" xmlns:r="http://schemas.openxmlformats.org/officeDocument/2006/relationships">
  <sheetPr>
    <tabColor rgb="FFFF0000"/>
    <pageSetUpPr fitToPage="1"/>
  </sheetPr>
  <dimension ref="A1:G16"/>
  <sheetViews>
    <sheetView workbookViewId="0">
      <selection activeCell="E25" sqref="E25"/>
    </sheetView>
  </sheetViews>
  <sheetFormatPr defaultRowHeight="15"/>
  <cols>
    <col min="2" max="2" width="33.42578125" customWidth="1"/>
    <col min="3" max="3" width="27.42578125" bestFit="1" customWidth="1"/>
    <col min="4" max="4" width="17.5703125" bestFit="1" customWidth="1"/>
    <col min="5" max="5" width="20.85546875" bestFit="1" customWidth="1"/>
    <col min="6" max="6" width="21.85546875" customWidth="1"/>
    <col min="7" max="7" width="25.42578125" customWidth="1"/>
  </cols>
  <sheetData>
    <row r="1" spans="1:7" ht="30.75" customHeight="1" thickBot="1">
      <c r="A1" s="514" t="s">
        <v>346</v>
      </c>
      <c r="B1" s="514"/>
      <c r="C1" s="514"/>
      <c r="D1" s="514"/>
      <c r="E1" s="514"/>
      <c r="F1" s="514"/>
      <c r="G1" s="514"/>
    </row>
    <row r="2" spans="1:7" ht="30.75" thickBot="1">
      <c r="A2" s="314" t="s">
        <v>334</v>
      </c>
      <c r="B2" s="315" t="s">
        <v>337</v>
      </c>
      <c r="C2" s="316" t="s">
        <v>338</v>
      </c>
      <c r="D2" s="314" t="s">
        <v>339</v>
      </c>
      <c r="E2" s="316" t="s">
        <v>344</v>
      </c>
      <c r="F2" s="316" t="s">
        <v>340</v>
      </c>
      <c r="G2" s="316" t="s">
        <v>341</v>
      </c>
    </row>
    <row r="3" spans="1:7">
      <c r="A3" s="48">
        <v>1</v>
      </c>
      <c r="B3" s="61" t="s">
        <v>249</v>
      </c>
      <c r="C3" s="62">
        <v>60</v>
      </c>
      <c r="D3" s="323"/>
      <c r="E3" s="48">
        <f>'Locais mat e equip.'!N181</f>
        <v>170</v>
      </c>
      <c r="F3" s="67">
        <f>'Locais mat e equip.'!$F$181</f>
        <v>225</v>
      </c>
      <c r="G3" s="73">
        <f>((D3/C3)*E3)/F3</f>
        <v>0</v>
      </c>
    </row>
    <row r="4" spans="1:7">
      <c r="A4" s="42">
        <v>2</v>
      </c>
      <c r="B4" s="63" t="s">
        <v>347</v>
      </c>
      <c r="C4" s="64">
        <v>60</v>
      </c>
      <c r="D4" s="324"/>
      <c r="E4" s="42">
        <f>'Locais mat e equip.'!I181</f>
        <v>225</v>
      </c>
      <c r="F4" s="143">
        <f>'Locais mat e equip.'!$F$181</f>
        <v>225</v>
      </c>
      <c r="G4" s="65">
        <f t="shared" ref="G4:G14" si="0">((D4/C4)*E4)/F4</f>
        <v>0</v>
      </c>
    </row>
    <row r="5" spans="1:7">
      <c r="A5" s="48">
        <v>3</v>
      </c>
      <c r="B5" s="63" t="s">
        <v>345</v>
      </c>
      <c r="C5" s="42">
        <v>60</v>
      </c>
      <c r="D5" s="324"/>
      <c r="E5" s="42">
        <f>'Locais mat e equip.'!O181</f>
        <v>151</v>
      </c>
      <c r="F5" s="143">
        <f>'Locais mat e equip.'!$F$181</f>
        <v>225</v>
      </c>
      <c r="G5" s="65">
        <f t="shared" si="0"/>
        <v>0</v>
      </c>
    </row>
    <row r="6" spans="1:7">
      <c r="A6" s="42">
        <v>4</v>
      </c>
      <c r="B6" s="63" t="s">
        <v>255</v>
      </c>
      <c r="C6" s="64">
        <v>120</v>
      </c>
      <c r="D6" s="324"/>
      <c r="E6" s="42">
        <f>'Locais mat e equip.'!K181</f>
        <v>169</v>
      </c>
      <c r="F6" s="143">
        <f>'Locais mat e equip.'!$F$181</f>
        <v>225</v>
      </c>
      <c r="G6" s="65">
        <f t="shared" si="0"/>
        <v>0</v>
      </c>
    </row>
    <row r="7" spans="1:7">
      <c r="A7" s="48">
        <v>5</v>
      </c>
      <c r="B7" s="63" t="s">
        <v>250</v>
      </c>
      <c r="C7" s="64">
        <v>12</v>
      </c>
      <c r="D7" s="324"/>
      <c r="E7" s="42">
        <f>('Locais mat e equip.'!K181)*C7</f>
        <v>2028</v>
      </c>
      <c r="F7" s="143">
        <f>'Locais mat e equip.'!$F$181</f>
        <v>225</v>
      </c>
      <c r="G7" s="65">
        <f t="shared" si="0"/>
        <v>0</v>
      </c>
    </row>
    <row r="8" spans="1:7">
      <c r="A8" s="42">
        <v>6</v>
      </c>
      <c r="B8" s="63" t="s">
        <v>254</v>
      </c>
      <c r="C8" s="64">
        <v>60</v>
      </c>
      <c r="D8" s="324"/>
      <c r="E8" s="42">
        <f>'Locais mat e equip.'!N181</f>
        <v>170</v>
      </c>
      <c r="F8" s="143">
        <f>'Locais mat e equip.'!$F$181</f>
        <v>225</v>
      </c>
      <c r="G8" s="65">
        <f t="shared" si="0"/>
        <v>0</v>
      </c>
    </row>
    <row r="9" spans="1:7">
      <c r="A9" s="48">
        <v>7</v>
      </c>
      <c r="B9" s="63" t="s">
        <v>256</v>
      </c>
      <c r="C9" s="64">
        <v>60</v>
      </c>
      <c r="D9" s="324"/>
      <c r="E9" s="42">
        <f>'Locais mat e equip.'!P181</f>
        <v>151</v>
      </c>
      <c r="F9" s="143">
        <f>'Locais mat e equip.'!$F$181</f>
        <v>225</v>
      </c>
      <c r="G9" s="65">
        <f t="shared" si="0"/>
        <v>0</v>
      </c>
    </row>
    <row r="10" spans="1:7">
      <c r="A10" s="48">
        <v>8</v>
      </c>
      <c r="B10" s="63" t="s">
        <v>257</v>
      </c>
      <c r="C10" s="64">
        <v>60</v>
      </c>
      <c r="D10" s="324"/>
      <c r="E10" s="42">
        <f>'Locais mat e equip.'!H181</f>
        <v>225</v>
      </c>
      <c r="F10" s="143">
        <f>'Locais mat e equip.'!$F$181</f>
        <v>225</v>
      </c>
      <c r="G10" s="65">
        <f t="shared" si="0"/>
        <v>0</v>
      </c>
    </row>
    <row r="11" spans="1:7">
      <c r="A11" s="48">
        <v>9</v>
      </c>
      <c r="B11" s="63" t="s">
        <v>262</v>
      </c>
      <c r="C11" s="64">
        <v>60</v>
      </c>
      <c r="D11" s="324"/>
      <c r="E11" s="42">
        <f>'Locais mat e equip.'!M181</f>
        <v>20</v>
      </c>
      <c r="F11" s="143">
        <f>'Locais mat e equip.'!$F$181</f>
        <v>225</v>
      </c>
      <c r="G11" s="65">
        <f t="shared" si="0"/>
        <v>0</v>
      </c>
    </row>
    <row r="12" spans="1:7">
      <c r="A12" s="48">
        <v>10</v>
      </c>
      <c r="B12" s="63" t="s">
        <v>348</v>
      </c>
      <c r="C12" s="64">
        <v>6</v>
      </c>
      <c r="D12" s="324"/>
      <c r="E12" s="42">
        <f>('Locais mat e equip.'!P181+'Locais mat e equip.'!M181)*8</f>
        <v>1368</v>
      </c>
      <c r="F12" s="143">
        <f>'Locais mat e equip.'!$F$181</f>
        <v>225</v>
      </c>
      <c r="G12" s="65">
        <f t="shared" si="0"/>
        <v>0</v>
      </c>
    </row>
    <row r="13" spans="1:7">
      <c r="A13" s="48">
        <v>11</v>
      </c>
      <c r="B13" s="63" t="s">
        <v>251</v>
      </c>
      <c r="C13" s="64">
        <v>120</v>
      </c>
      <c r="D13" s="324"/>
      <c r="E13" s="42">
        <f>'Locais mat e equip.'!R181</f>
        <v>142</v>
      </c>
      <c r="F13" s="143">
        <f>'Locais mat e equip.'!$F$181</f>
        <v>225</v>
      </c>
      <c r="G13" s="65">
        <f t="shared" si="0"/>
        <v>0</v>
      </c>
    </row>
    <row r="14" spans="1:7" ht="15.75" thickBot="1">
      <c r="A14" s="48">
        <v>12</v>
      </c>
      <c r="B14" s="63" t="s">
        <v>287</v>
      </c>
      <c r="C14" s="64">
        <v>12</v>
      </c>
      <c r="D14" s="324"/>
      <c r="E14" s="42">
        <f>'Locais mat e equip.'!Q181</f>
        <v>151</v>
      </c>
      <c r="F14" s="142">
        <f>'Locais mat e equip.'!$F$181</f>
        <v>225</v>
      </c>
      <c r="G14" s="65">
        <f t="shared" si="0"/>
        <v>0</v>
      </c>
    </row>
    <row r="15" spans="1:7" ht="15.75" thickBot="1">
      <c r="A15" s="317"/>
      <c r="B15" s="318" t="s">
        <v>243</v>
      </c>
      <c r="C15" s="319"/>
      <c r="D15" s="320"/>
      <c r="E15" s="319"/>
      <c r="F15" s="321"/>
      <c r="G15" s="322">
        <f>SUM(G3:G14)</f>
        <v>0</v>
      </c>
    </row>
    <row r="16" spans="1:7">
      <c r="G16" s="60"/>
    </row>
  </sheetData>
  <sheetProtection password="EF3F" sheet="1" objects="1" scenarios="1"/>
  <mergeCells count="1">
    <mergeCell ref="A1:G1"/>
  </mergeCells>
  <pageMargins left="0.51181102362204722" right="0.51181102362204722" top="0.78740157480314965" bottom="0.78740157480314965" header="0.31496062992125984" footer="0.31496062992125984"/>
  <pageSetup paperSize="9" scale="87" orientation="landscape" r:id="rId1"/>
  <legacyDrawing r:id="rId2"/>
</worksheet>
</file>

<file path=xl/worksheets/sheet2.xml><?xml version="1.0" encoding="utf-8"?>
<worksheet xmlns="http://schemas.openxmlformats.org/spreadsheetml/2006/main" xmlns:r="http://schemas.openxmlformats.org/officeDocument/2006/relationships">
  <sheetPr>
    <tabColor theme="3" tint="0.59999389629810485"/>
  </sheetPr>
  <dimension ref="A1:J108"/>
  <sheetViews>
    <sheetView view="pageBreakPreview" zoomScale="90" zoomScaleNormal="100" zoomScaleSheetLayoutView="90" workbookViewId="0">
      <selection activeCell="B37" sqref="B37:F37"/>
    </sheetView>
  </sheetViews>
  <sheetFormatPr defaultRowHeight="12.75"/>
  <cols>
    <col min="1" max="1" width="10.42578125" style="5" customWidth="1"/>
    <col min="2" max="2" width="16.42578125" style="2" customWidth="1"/>
    <col min="3" max="3" width="6.85546875" style="5" customWidth="1"/>
    <col min="4" max="4" width="14.42578125" style="5" customWidth="1"/>
    <col min="5" max="5" width="15.85546875" style="5" customWidth="1"/>
    <col min="6" max="6" width="16" style="5" customWidth="1"/>
    <col min="7" max="7" width="16.28515625" style="4" customWidth="1"/>
    <col min="8" max="8" width="17.42578125" style="3" customWidth="1"/>
    <col min="9" max="9" width="10.140625" style="1" bestFit="1" customWidth="1"/>
    <col min="10" max="16384" width="9.140625" style="1"/>
  </cols>
  <sheetData>
    <row r="1" spans="1:8" ht="23.25" customHeight="1">
      <c r="A1" s="412" t="s">
        <v>448</v>
      </c>
      <c r="B1" s="412"/>
      <c r="C1" s="412"/>
      <c r="D1" s="412"/>
      <c r="E1" s="412"/>
      <c r="F1" s="412"/>
      <c r="G1" s="412"/>
      <c r="H1" s="412"/>
    </row>
    <row r="2" spans="1:8">
      <c r="A2" s="413" t="s">
        <v>72</v>
      </c>
      <c r="B2" s="414"/>
      <c r="C2" s="414"/>
      <c r="D2" s="414"/>
      <c r="E2" s="414"/>
      <c r="F2" s="414"/>
      <c r="G2" s="414"/>
      <c r="H2" s="415"/>
    </row>
    <row r="3" spans="1:8">
      <c r="A3" s="2"/>
    </row>
    <row r="4" spans="1:8">
      <c r="A4" s="416" t="s">
        <v>437</v>
      </c>
      <c r="B4" s="416"/>
      <c r="C4" s="416"/>
      <c r="D4" s="416"/>
      <c r="E4" s="416"/>
      <c r="F4" s="416"/>
      <c r="G4" s="416"/>
      <c r="H4" s="416"/>
    </row>
    <row r="5" spans="1:8">
      <c r="A5" s="416" t="s">
        <v>399</v>
      </c>
      <c r="B5" s="416"/>
      <c r="C5" s="416"/>
      <c r="D5" s="416"/>
      <c r="E5" s="416"/>
      <c r="F5" s="416"/>
      <c r="G5" s="416"/>
      <c r="H5" s="416"/>
    </row>
    <row r="6" spans="1:8">
      <c r="A6" s="28"/>
      <c r="B6" s="28"/>
      <c r="C6" s="27"/>
      <c r="D6" s="27"/>
      <c r="E6" s="27"/>
      <c r="F6" s="27"/>
      <c r="G6" s="26"/>
      <c r="H6" s="25"/>
    </row>
    <row r="7" spans="1:8">
      <c r="A7" s="29" t="s">
        <v>71</v>
      </c>
      <c r="B7" s="417"/>
      <c r="C7" s="417"/>
      <c r="D7" s="417"/>
      <c r="E7" s="417"/>
      <c r="F7" s="417"/>
      <c r="G7" s="417"/>
      <c r="H7" s="418"/>
    </row>
    <row r="8" spans="1:8" s="74" customFormat="1">
      <c r="A8" s="422" t="s">
        <v>440</v>
      </c>
      <c r="B8" s="422"/>
      <c r="C8" s="422"/>
      <c r="D8" s="422"/>
      <c r="E8" s="422"/>
      <c r="F8" s="422"/>
      <c r="G8" s="422"/>
      <c r="H8" s="422"/>
    </row>
    <row r="9" spans="1:8">
      <c r="A9" s="423" t="s">
        <v>70</v>
      </c>
      <c r="B9" s="423"/>
      <c r="C9" s="423"/>
      <c r="D9" s="423"/>
      <c r="E9" s="423"/>
      <c r="F9" s="423"/>
      <c r="G9" s="423"/>
      <c r="H9" s="423"/>
    </row>
    <row r="10" spans="1:8">
      <c r="A10" s="29" t="s">
        <v>69</v>
      </c>
      <c r="B10" s="417"/>
      <c r="C10" s="417"/>
      <c r="D10" s="417"/>
      <c r="E10" s="417"/>
      <c r="F10" s="417"/>
      <c r="G10" s="417"/>
      <c r="H10" s="418"/>
    </row>
    <row r="11" spans="1:8">
      <c r="A11" s="28"/>
      <c r="B11" s="28"/>
      <c r="C11" s="27"/>
      <c r="D11" s="27"/>
      <c r="E11" s="27"/>
      <c r="F11" s="27"/>
      <c r="G11" s="26"/>
      <c r="H11" s="25"/>
    </row>
    <row r="12" spans="1:8">
      <c r="A12" s="386" t="s">
        <v>68</v>
      </c>
      <c r="B12" s="387"/>
      <c r="C12" s="387"/>
      <c r="D12" s="387"/>
      <c r="E12" s="387"/>
      <c r="F12" s="387"/>
      <c r="G12" s="388"/>
      <c r="H12" s="333"/>
    </row>
    <row r="14" spans="1:8">
      <c r="A14" s="385" t="s">
        <v>67</v>
      </c>
      <c r="B14" s="385"/>
      <c r="C14" s="385"/>
      <c r="D14" s="385"/>
      <c r="E14" s="385"/>
      <c r="F14" s="385"/>
      <c r="G14" s="385"/>
      <c r="H14" s="385"/>
    </row>
    <row r="16" spans="1:8">
      <c r="A16" s="22" t="s">
        <v>12</v>
      </c>
      <c r="B16" s="389" t="s">
        <v>66</v>
      </c>
      <c r="C16" s="390"/>
      <c r="D16" s="390"/>
      <c r="E16" s="390"/>
      <c r="F16" s="391"/>
      <c r="G16" s="15" t="s">
        <v>10</v>
      </c>
      <c r="H16" s="14" t="s">
        <v>9</v>
      </c>
    </row>
    <row r="17" spans="1:8">
      <c r="A17" s="13">
        <v>1</v>
      </c>
      <c r="B17" s="409" t="s">
        <v>65</v>
      </c>
      <c r="C17" s="410"/>
      <c r="D17" s="410"/>
      <c r="E17" s="410"/>
      <c r="F17" s="410"/>
      <c r="G17" s="411"/>
      <c r="H17" s="11">
        <f>ROUND($H$12*1,2)</f>
        <v>0</v>
      </c>
    </row>
    <row r="18" spans="1:8">
      <c r="A18" s="13">
        <v>2</v>
      </c>
      <c r="B18" s="382" t="s">
        <v>64</v>
      </c>
      <c r="C18" s="383"/>
      <c r="D18" s="383"/>
      <c r="E18" s="383"/>
      <c r="F18" s="384"/>
      <c r="G18" s="12">
        <v>0.3</v>
      </c>
      <c r="H18" s="11">
        <f>ROUND(H17*G18,2)</f>
        <v>0</v>
      </c>
    </row>
    <row r="19" spans="1:8">
      <c r="A19" s="38">
        <v>3</v>
      </c>
      <c r="B19" s="419" t="s">
        <v>397</v>
      </c>
      <c r="C19" s="420"/>
      <c r="D19" s="420"/>
      <c r="E19" s="420"/>
      <c r="F19" s="420"/>
      <c r="G19" s="421"/>
      <c r="H19" s="37">
        <f>ROUND((ROUND($H$12/220/6,2)*1.3)*22,2)*1</f>
        <v>0</v>
      </c>
    </row>
    <row r="20" spans="1:8">
      <c r="A20" s="38">
        <v>4</v>
      </c>
      <c r="B20" s="419" t="s">
        <v>62</v>
      </c>
      <c r="C20" s="420"/>
      <c r="D20" s="420"/>
      <c r="E20" s="420"/>
      <c r="F20" s="420"/>
      <c r="G20" s="421"/>
      <c r="H20" s="37">
        <f>ROUND((H19)*(5/25),2)</f>
        <v>0</v>
      </c>
    </row>
    <row r="21" spans="1:8">
      <c r="A21" s="32"/>
      <c r="B21" s="406"/>
      <c r="C21" s="407"/>
      <c r="D21" s="407"/>
      <c r="E21" s="407"/>
      <c r="F21" s="407"/>
      <c r="G21" s="408"/>
      <c r="H21" s="11"/>
    </row>
    <row r="22" spans="1:8">
      <c r="A22" s="13"/>
      <c r="B22" s="409"/>
      <c r="C22" s="410"/>
      <c r="D22" s="410"/>
      <c r="E22" s="410"/>
      <c r="F22" s="410"/>
      <c r="G22" s="411"/>
      <c r="H22" s="11"/>
    </row>
    <row r="23" spans="1:8">
      <c r="A23" s="13"/>
      <c r="B23" s="409"/>
      <c r="C23" s="410"/>
      <c r="D23" s="410"/>
      <c r="E23" s="410"/>
      <c r="F23" s="410"/>
      <c r="G23" s="411"/>
      <c r="H23" s="11"/>
    </row>
    <row r="24" spans="1:8">
      <c r="A24" s="13"/>
      <c r="B24" s="409"/>
      <c r="C24" s="410"/>
      <c r="D24" s="410"/>
      <c r="E24" s="410"/>
      <c r="F24" s="410"/>
      <c r="G24" s="411"/>
      <c r="H24" s="11"/>
    </row>
    <row r="25" spans="1:8">
      <c r="A25" s="13"/>
      <c r="B25" s="409"/>
      <c r="C25" s="410"/>
      <c r="D25" s="410"/>
      <c r="E25" s="410"/>
      <c r="F25" s="410"/>
      <c r="G25" s="411"/>
      <c r="H25" s="11"/>
    </row>
    <row r="26" spans="1:8">
      <c r="A26" s="13"/>
      <c r="B26" s="409"/>
      <c r="C26" s="410"/>
      <c r="D26" s="410"/>
      <c r="E26" s="410"/>
      <c r="F26" s="410"/>
      <c r="G26" s="411"/>
      <c r="H26" s="11"/>
    </row>
    <row r="27" spans="1:8">
      <c r="A27" s="386" t="s">
        <v>5</v>
      </c>
      <c r="B27" s="387"/>
      <c r="C27" s="387"/>
      <c r="D27" s="387"/>
      <c r="E27" s="387"/>
      <c r="F27" s="387"/>
      <c r="G27" s="388"/>
      <c r="H27" s="7">
        <f>ROUND(SUM(H17:H26),2)</f>
        <v>0</v>
      </c>
    </row>
    <row r="29" spans="1:8">
      <c r="A29" s="22" t="s">
        <v>61</v>
      </c>
      <c r="B29" s="389" t="s">
        <v>60</v>
      </c>
      <c r="C29" s="390"/>
      <c r="D29" s="390"/>
      <c r="E29" s="390"/>
      <c r="F29" s="391"/>
      <c r="G29" s="15" t="s">
        <v>10</v>
      </c>
      <c r="H29" s="14" t="s">
        <v>9</v>
      </c>
    </row>
    <row r="30" spans="1:8">
      <c r="A30" s="13">
        <v>1</v>
      </c>
      <c r="B30" s="382" t="s">
        <v>59</v>
      </c>
      <c r="C30" s="383"/>
      <c r="D30" s="383"/>
      <c r="E30" s="383"/>
      <c r="F30" s="384"/>
      <c r="G30" s="12">
        <v>0.2</v>
      </c>
      <c r="H30" s="11">
        <f t="shared" ref="H30:H37" si="0">ROUND($H$27*G30,2)</f>
        <v>0</v>
      </c>
    </row>
    <row r="31" spans="1:8">
      <c r="A31" s="13">
        <v>2</v>
      </c>
      <c r="B31" s="382" t="s">
        <v>58</v>
      </c>
      <c r="C31" s="383"/>
      <c r="D31" s="383"/>
      <c r="E31" s="383"/>
      <c r="F31" s="384"/>
      <c r="G31" s="12">
        <v>1.4999999999999999E-2</v>
      </c>
      <c r="H31" s="11">
        <f t="shared" si="0"/>
        <v>0</v>
      </c>
    </row>
    <row r="32" spans="1:8">
      <c r="A32" s="13">
        <v>3</v>
      </c>
      <c r="B32" s="382" t="s">
        <v>57</v>
      </c>
      <c r="C32" s="383"/>
      <c r="D32" s="383"/>
      <c r="E32" s="383"/>
      <c r="F32" s="384"/>
      <c r="G32" s="12">
        <v>0.01</v>
      </c>
      <c r="H32" s="11">
        <f t="shared" si="0"/>
        <v>0</v>
      </c>
    </row>
    <row r="33" spans="1:9">
      <c r="A33" s="13">
        <v>4</v>
      </c>
      <c r="B33" s="382" t="s">
        <v>56</v>
      </c>
      <c r="C33" s="383"/>
      <c r="D33" s="383"/>
      <c r="E33" s="383"/>
      <c r="F33" s="384"/>
      <c r="G33" s="12">
        <v>2E-3</v>
      </c>
      <c r="H33" s="11">
        <f t="shared" si="0"/>
        <v>0</v>
      </c>
    </row>
    <row r="34" spans="1:9">
      <c r="A34" s="13">
        <v>5</v>
      </c>
      <c r="B34" s="382" t="s">
        <v>55</v>
      </c>
      <c r="C34" s="383"/>
      <c r="D34" s="383"/>
      <c r="E34" s="383"/>
      <c r="F34" s="384"/>
      <c r="G34" s="12">
        <v>2.5000000000000001E-2</v>
      </c>
      <c r="H34" s="11">
        <f t="shared" si="0"/>
        <v>0</v>
      </c>
    </row>
    <row r="35" spans="1:9">
      <c r="A35" s="13">
        <v>6</v>
      </c>
      <c r="B35" s="382" t="s">
        <v>54</v>
      </c>
      <c r="C35" s="383"/>
      <c r="D35" s="383"/>
      <c r="E35" s="383"/>
      <c r="F35" s="384"/>
      <c r="G35" s="12">
        <v>0.08</v>
      </c>
      <c r="H35" s="11">
        <f t="shared" si="0"/>
        <v>0</v>
      </c>
    </row>
    <row r="36" spans="1:9">
      <c r="A36" s="13">
        <v>7</v>
      </c>
      <c r="B36" s="21" t="s">
        <v>53</v>
      </c>
      <c r="C36" s="13" t="s">
        <v>52</v>
      </c>
      <c r="D36" s="515">
        <v>0.03</v>
      </c>
      <c r="E36" s="13" t="s">
        <v>51</v>
      </c>
      <c r="F36" s="516">
        <v>1</v>
      </c>
      <c r="G36" s="36">
        <f>ROUND(D36*F36,4)</f>
        <v>0.03</v>
      </c>
      <c r="H36" s="11">
        <f t="shared" si="0"/>
        <v>0</v>
      </c>
    </row>
    <row r="37" spans="1:9">
      <c r="A37" s="13">
        <v>8</v>
      </c>
      <c r="B37" s="382" t="s">
        <v>50</v>
      </c>
      <c r="C37" s="383"/>
      <c r="D37" s="383"/>
      <c r="E37" s="383"/>
      <c r="F37" s="384"/>
      <c r="G37" s="12">
        <v>6.0000000000000001E-3</v>
      </c>
      <c r="H37" s="11">
        <f t="shared" si="0"/>
        <v>0</v>
      </c>
    </row>
    <row r="38" spans="1:9">
      <c r="A38" s="386" t="s">
        <v>5</v>
      </c>
      <c r="B38" s="387"/>
      <c r="C38" s="387"/>
      <c r="D38" s="387"/>
      <c r="E38" s="387"/>
      <c r="F38" s="388"/>
      <c r="G38" s="10">
        <f>SUM(G30:G37)</f>
        <v>0.3680000000000001</v>
      </c>
      <c r="H38" s="7">
        <f>ROUND(SUM(H30:H37),2)</f>
        <v>0</v>
      </c>
    </row>
    <row r="40" spans="1:9">
      <c r="A40" s="22" t="s">
        <v>49</v>
      </c>
      <c r="B40" s="389" t="s">
        <v>48</v>
      </c>
      <c r="C40" s="390"/>
      <c r="D40" s="390"/>
      <c r="E40" s="390"/>
      <c r="F40" s="391"/>
      <c r="G40" s="15" t="s">
        <v>10</v>
      </c>
      <c r="H40" s="14" t="s">
        <v>9</v>
      </c>
    </row>
    <row r="41" spans="1:9">
      <c r="A41" s="13">
        <v>1</v>
      </c>
      <c r="B41" s="382" t="s">
        <v>47</v>
      </c>
      <c r="C41" s="383"/>
      <c r="D41" s="383"/>
      <c r="E41" s="383"/>
      <c r="F41" s="384"/>
      <c r="G41" s="78">
        <f>ROUND(1/12,4)</f>
        <v>8.3299999999999999E-2</v>
      </c>
      <c r="H41" s="11">
        <f>ROUND($H$27*G41,2)</f>
        <v>0</v>
      </c>
    </row>
    <row r="42" spans="1:9" s="74" customFormat="1">
      <c r="A42" s="75">
        <v>2</v>
      </c>
      <c r="B42" s="397" t="s">
        <v>46</v>
      </c>
      <c r="C42" s="398"/>
      <c r="D42" s="398"/>
      <c r="E42" s="398"/>
      <c r="F42" s="399"/>
      <c r="G42" s="79">
        <v>3.0249999999999999E-2</v>
      </c>
      <c r="H42" s="76">
        <f>ROUND($H$27*G42,2)</f>
        <v>0</v>
      </c>
      <c r="I42" s="77"/>
    </row>
    <row r="43" spans="1:9">
      <c r="A43" s="38">
        <v>3</v>
      </c>
      <c r="B43" s="400" t="s">
        <v>32</v>
      </c>
      <c r="C43" s="401"/>
      <c r="D43" s="401"/>
      <c r="E43" s="401"/>
      <c r="F43" s="402"/>
      <c r="G43" s="80">
        <f>ROUND((G41+G42)*G38,4)</f>
        <v>4.1799999999999997E-2</v>
      </c>
      <c r="H43" s="11">
        <f>ROUND($H$27*G43,2)</f>
        <v>0</v>
      </c>
    </row>
    <row r="44" spans="1:9">
      <c r="A44" s="386" t="s">
        <v>5</v>
      </c>
      <c r="B44" s="387"/>
      <c r="C44" s="387"/>
      <c r="D44" s="387"/>
      <c r="E44" s="387"/>
      <c r="F44" s="388"/>
      <c r="G44" s="81">
        <f>SUM(G41:G43)</f>
        <v>0.15534999999999999</v>
      </c>
      <c r="H44" s="7">
        <f>ROUND(SUM(H41:H43),2)</f>
        <v>0</v>
      </c>
    </row>
    <row r="46" spans="1:9">
      <c r="A46" s="39" t="s">
        <v>45</v>
      </c>
      <c r="B46" s="403" t="s">
        <v>44</v>
      </c>
      <c r="C46" s="404"/>
      <c r="D46" s="404"/>
      <c r="E46" s="404"/>
      <c r="F46" s="405"/>
      <c r="G46" s="15" t="s">
        <v>10</v>
      </c>
      <c r="H46" s="14" t="s">
        <v>9</v>
      </c>
    </row>
    <row r="47" spans="1:9" ht="15">
      <c r="A47" s="38">
        <v>1</v>
      </c>
      <c r="B47" s="400" t="s">
        <v>43</v>
      </c>
      <c r="C47" s="401"/>
      <c r="D47" s="401"/>
      <c r="E47" s="401"/>
      <c r="F47" s="402"/>
      <c r="G47" s="33">
        <f>(1+(1/12)+(1/12)+(1/12/3))/12*0.05</f>
        <v>4.9768518518518512E-3</v>
      </c>
      <c r="H47" s="37">
        <f>ROUND($H$27*G47,2)</f>
        <v>0</v>
      </c>
    </row>
    <row r="48" spans="1:9" ht="15">
      <c r="A48" s="13">
        <v>2</v>
      </c>
      <c r="B48" s="382" t="s">
        <v>42</v>
      </c>
      <c r="C48" s="383"/>
      <c r="D48" s="383"/>
      <c r="E48" s="383"/>
      <c r="F48" s="384"/>
      <c r="G48" s="33">
        <f>G47*0.08</f>
        <v>3.9814814814814812E-4</v>
      </c>
      <c r="H48" s="37">
        <f>ROUND($H$27*G48,2)</f>
        <v>0</v>
      </c>
    </row>
    <row r="49" spans="1:9" s="74" customFormat="1" ht="15">
      <c r="A49" s="75">
        <v>3</v>
      </c>
      <c r="B49" s="397" t="s">
        <v>41</v>
      </c>
      <c r="C49" s="398"/>
      <c r="D49" s="398"/>
      <c r="E49" s="398"/>
      <c r="F49" s="399"/>
      <c r="G49" s="83">
        <f>(7/30/12)*0.9</f>
        <v>1.7500000000000002E-2</v>
      </c>
      <c r="H49" s="76">
        <f>ROUND($H$27*G49,2)</f>
        <v>0</v>
      </c>
    </row>
    <row r="50" spans="1:9" s="74" customFormat="1" ht="15">
      <c r="A50" s="75">
        <v>4</v>
      </c>
      <c r="B50" s="397" t="s">
        <v>40</v>
      </c>
      <c r="C50" s="398"/>
      <c r="D50" s="398"/>
      <c r="E50" s="398"/>
      <c r="F50" s="399"/>
      <c r="G50" s="83">
        <f>G49*$G$38</f>
        <v>6.4400000000000021E-3</v>
      </c>
      <c r="H50" s="76">
        <f>ROUND($H$27*G50,2)</f>
        <v>0</v>
      </c>
    </row>
    <row r="51" spans="1:9" s="74" customFormat="1" ht="15">
      <c r="A51" s="75">
        <v>5</v>
      </c>
      <c r="B51" s="397" t="s">
        <v>80</v>
      </c>
      <c r="C51" s="398"/>
      <c r="D51" s="398"/>
      <c r="E51" s="398"/>
      <c r="F51" s="399"/>
      <c r="G51" s="83">
        <v>0.04</v>
      </c>
      <c r="H51" s="76">
        <f>ROUND($H$27*G51,2)</f>
        <v>0</v>
      </c>
    </row>
    <row r="52" spans="1:9">
      <c r="A52" s="386" t="s">
        <v>5</v>
      </c>
      <c r="B52" s="387"/>
      <c r="C52" s="387"/>
      <c r="D52" s="387"/>
      <c r="E52" s="387"/>
      <c r="F52" s="388"/>
      <c r="G52" s="10">
        <f>SUM(G47:G51)</f>
        <v>6.9315000000000002E-2</v>
      </c>
      <c r="H52" s="7">
        <f>ROUND(SUM(H47:H51),2)</f>
        <v>0</v>
      </c>
    </row>
    <row r="53" spans="1:9">
      <c r="A53" s="2"/>
    </row>
    <row r="54" spans="1:9">
      <c r="A54" s="22" t="s">
        <v>39</v>
      </c>
      <c r="B54" s="389" t="s">
        <v>38</v>
      </c>
      <c r="C54" s="390"/>
      <c r="D54" s="390"/>
      <c r="E54" s="390"/>
      <c r="F54" s="390"/>
      <c r="G54" s="391"/>
      <c r="H54" s="14" t="s">
        <v>9</v>
      </c>
    </row>
    <row r="55" spans="1:9" ht="15" customHeight="1">
      <c r="A55" s="38">
        <v>1</v>
      </c>
      <c r="B55" s="400" t="s">
        <v>349</v>
      </c>
      <c r="C55" s="401"/>
      <c r="D55" s="401"/>
      <c r="E55" s="401"/>
      <c r="F55" s="401"/>
      <c r="G55" s="402"/>
      <c r="H55" s="94">
        <f>ROUND((H27*9.075%)+(H27*(9.075%)*G38),2)</f>
        <v>0</v>
      </c>
    </row>
    <row r="56" spans="1:9">
      <c r="A56" s="13">
        <v>2</v>
      </c>
      <c r="B56" s="400" t="s">
        <v>37</v>
      </c>
      <c r="C56" s="401"/>
      <c r="D56" s="401"/>
      <c r="E56" s="401"/>
      <c r="F56" s="401"/>
      <c r="G56" s="402"/>
      <c r="H56" s="94">
        <f>ROUND((1/30)/12*(H27+H44+H64+H65+H55+H52+H38),2)</f>
        <v>0</v>
      </c>
      <c r="I56" s="166"/>
    </row>
    <row r="57" spans="1:9">
      <c r="A57" s="13">
        <v>3</v>
      </c>
      <c r="B57" s="400" t="s">
        <v>36</v>
      </c>
      <c r="C57" s="401"/>
      <c r="D57" s="401"/>
      <c r="E57" s="401"/>
      <c r="F57" s="401"/>
      <c r="G57" s="402"/>
      <c r="H57" s="94">
        <f>ROUND((((1/30)*5)/12*(H27+H44+H52+H55+H64+H65+H38)*0.015),2)</f>
        <v>0</v>
      </c>
    </row>
    <row r="58" spans="1:9">
      <c r="A58" s="38">
        <v>4</v>
      </c>
      <c r="B58" s="400" t="s">
        <v>35</v>
      </c>
      <c r="C58" s="401"/>
      <c r="D58" s="401"/>
      <c r="E58" s="401"/>
      <c r="F58" s="401"/>
      <c r="G58" s="402"/>
      <c r="H58" s="94">
        <f>ROUND((((($H$27+H44+H52+H55+H64+H65+H38)/30*0.69)/12)),2)</f>
        <v>0</v>
      </c>
    </row>
    <row r="59" spans="1:9">
      <c r="A59" s="13">
        <v>5</v>
      </c>
      <c r="B59" s="400" t="s">
        <v>34</v>
      </c>
      <c r="C59" s="401"/>
      <c r="D59" s="401"/>
      <c r="E59" s="401"/>
      <c r="F59" s="401"/>
      <c r="G59" s="402"/>
      <c r="H59" s="92">
        <f>ROUND((((($H$27*0.121)+(G38)*(H27*0.121))*(4/12)))*0.02,2) + ((G35*H27 + G38*H41 + H64 + H65 + H52)*4/12)*0.02</f>
        <v>0</v>
      </c>
    </row>
    <row r="60" spans="1:9">
      <c r="A60" s="13">
        <v>6</v>
      </c>
      <c r="B60" s="400" t="s">
        <v>33</v>
      </c>
      <c r="C60" s="401"/>
      <c r="D60" s="401"/>
      <c r="E60" s="401"/>
      <c r="F60" s="401"/>
      <c r="G60" s="402"/>
      <c r="H60" s="92">
        <f>ROUND(((3/30)/12)*(H27+H44+H52+H55+H64+H65+H38),2)</f>
        <v>0</v>
      </c>
    </row>
    <row r="61" spans="1:9">
      <c r="A61" s="386" t="s">
        <v>5</v>
      </c>
      <c r="B61" s="387"/>
      <c r="C61" s="387"/>
      <c r="D61" s="387"/>
      <c r="E61" s="387"/>
      <c r="F61" s="387"/>
      <c r="G61" s="388"/>
      <c r="H61" s="7">
        <f>ROUND(SUM(H55:H60),2)</f>
        <v>0</v>
      </c>
    </row>
    <row r="63" spans="1:9">
      <c r="A63" s="22" t="s">
        <v>31</v>
      </c>
      <c r="B63" s="389" t="s">
        <v>30</v>
      </c>
      <c r="C63" s="390"/>
      <c r="D63" s="390"/>
      <c r="E63" s="390"/>
      <c r="F63" s="390"/>
      <c r="G63" s="391"/>
      <c r="H63" s="14" t="s">
        <v>9</v>
      </c>
    </row>
    <row r="64" spans="1:9">
      <c r="A64" s="13">
        <v>1</v>
      </c>
      <c r="B64" s="382" t="s">
        <v>29</v>
      </c>
      <c r="C64" s="383"/>
      <c r="D64" s="383"/>
      <c r="E64" s="383"/>
      <c r="F64" s="383"/>
      <c r="G64" s="384"/>
      <c r="H64" s="332"/>
    </row>
    <row r="65" spans="1:10">
      <c r="A65" s="13">
        <v>2</v>
      </c>
      <c r="B65" s="382" t="s">
        <v>28</v>
      </c>
      <c r="C65" s="383"/>
      <c r="D65" s="383"/>
      <c r="E65" s="383"/>
      <c r="F65" s="383"/>
      <c r="G65" s="384"/>
      <c r="H65" s="332"/>
    </row>
    <row r="66" spans="1:10">
      <c r="A66" s="386" t="s">
        <v>5</v>
      </c>
      <c r="B66" s="387"/>
      <c r="C66" s="387"/>
      <c r="D66" s="387"/>
      <c r="E66" s="387"/>
      <c r="F66" s="387"/>
      <c r="G66" s="388"/>
      <c r="H66" s="7">
        <f>ROUND(SUM(H64:H65),4)</f>
        <v>0</v>
      </c>
    </row>
    <row r="68" spans="1:10">
      <c r="A68" s="386" t="s">
        <v>27</v>
      </c>
      <c r="B68" s="387"/>
      <c r="C68" s="387"/>
      <c r="D68" s="387"/>
      <c r="E68" s="387"/>
      <c r="F68" s="387"/>
      <c r="G68" s="388"/>
      <c r="H68" s="7">
        <f>ROUND(H66+H61+H52+H44+H38+H27,2)</f>
        <v>0</v>
      </c>
    </row>
    <row r="70" spans="1:10">
      <c r="A70" s="385" t="s">
        <v>26</v>
      </c>
      <c r="B70" s="385"/>
      <c r="C70" s="385"/>
      <c r="D70" s="385"/>
      <c r="E70" s="385"/>
      <c r="F70" s="385"/>
      <c r="G70" s="385"/>
      <c r="H70" s="385"/>
    </row>
    <row r="72" spans="1:10">
      <c r="A72" s="16" t="s">
        <v>12</v>
      </c>
      <c r="B72" s="389" t="s">
        <v>25</v>
      </c>
      <c r="C72" s="390"/>
      <c r="D72" s="390"/>
      <c r="E72" s="390"/>
      <c r="F72" s="390"/>
      <c r="G72" s="22" t="s">
        <v>282</v>
      </c>
      <c r="H72" s="14" t="s">
        <v>9</v>
      </c>
    </row>
    <row r="73" spans="1:10">
      <c r="A73" s="13">
        <v>1</v>
      </c>
      <c r="B73" s="382" t="s">
        <v>286</v>
      </c>
      <c r="C73" s="383"/>
      <c r="D73" s="383"/>
      <c r="E73" s="383"/>
      <c r="F73" s="383"/>
      <c r="G73" s="330">
        <f>'Relação Uniformes'!G12</f>
        <v>0</v>
      </c>
      <c r="H73" s="11">
        <f>G73*1</f>
        <v>0</v>
      </c>
    </row>
    <row r="74" spans="1:10">
      <c r="A74" s="13">
        <v>2</v>
      </c>
      <c r="B74" s="382" t="s">
        <v>335</v>
      </c>
      <c r="C74" s="383"/>
      <c r="D74" s="383"/>
      <c r="E74" s="383"/>
      <c r="F74" s="383"/>
      <c r="G74" s="330">
        <f>'Equip. Materiais'!G15</f>
        <v>0</v>
      </c>
      <c r="H74" s="11">
        <f t="shared" ref="H74" si="1">G74*1</f>
        <v>0</v>
      </c>
    </row>
    <row r="75" spans="1:10">
      <c r="A75" s="13">
        <v>3</v>
      </c>
      <c r="B75" s="382" t="s">
        <v>23</v>
      </c>
      <c r="C75" s="383"/>
      <c r="D75" s="383"/>
      <c r="E75" s="383"/>
      <c r="F75" s="383"/>
      <c r="G75" s="331"/>
      <c r="H75" s="11">
        <f>(H68+SUM(H73:H74))*G75</f>
        <v>0</v>
      </c>
      <c r="J75" s="19"/>
    </row>
    <row r="76" spans="1:10">
      <c r="A76" s="13">
        <v>4</v>
      </c>
      <c r="B76" s="382" t="s">
        <v>22</v>
      </c>
      <c r="C76" s="383"/>
      <c r="D76" s="383"/>
      <c r="E76" s="383"/>
      <c r="F76" s="383"/>
      <c r="G76" s="331"/>
      <c r="H76" s="11">
        <f>(H68+SUM(H73:H75))*G76</f>
        <v>0</v>
      </c>
    </row>
    <row r="77" spans="1:10">
      <c r="A77" s="386" t="s">
        <v>21</v>
      </c>
      <c r="B77" s="387"/>
      <c r="C77" s="387"/>
      <c r="D77" s="387"/>
      <c r="E77" s="387"/>
      <c r="F77" s="387"/>
      <c r="G77" s="388"/>
      <c r="H77" s="7">
        <f>ROUND(SUM(H73:H76),2)</f>
        <v>0</v>
      </c>
    </row>
    <row r="79" spans="1:10">
      <c r="A79" s="385" t="s">
        <v>20</v>
      </c>
      <c r="B79" s="385"/>
      <c r="C79" s="385"/>
      <c r="D79" s="385"/>
      <c r="E79" s="385"/>
      <c r="F79" s="385"/>
      <c r="G79" s="385"/>
      <c r="H79" s="385"/>
    </row>
    <row r="81" spans="1:8">
      <c r="A81" s="16" t="s">
        <v>12</v>
      </c>
      <c r="B81" s="392" t="s">
        <v>19</v>
      </c>
      <c r="C81" s="392"/>
      <c r="D81" s="392"/>
      <c r="E81" s="392"/>
      <c r="F81" s="392"/>
      <c r="G81" s="9" t="s">
        <v>18</v>
      </c>
      <c r="H81" s="14" t="s">
        <v>9</v>
      </c>
    </row>
    <row r="82" spans="1:8">
      <c r="A82" s="13">
        <v>1</v>
      </c>
      <c r="B82" s="393" t="s">
        <v>17</v>
      </c>
      <c r="C82" s="393"/>
      <c r="D82" s="393"/>
      <c r="E82" s="393"/>
      <c r="F82" s="393"/>
      <c r="G82" s="332"/>
      <c r="H82" s="11">
        <f>ROUND((44*G82)-(H12*0.06),2)</f>
        <v>0</v>
      </c>
    </row>
    <row r="83" spans="1:8">
      <c r="A83" s="13">
        <v>2</v>
      </c>
      <c r="B83" s="393" t="s">
        <v>16</v>
      </c>
      <c r="C83" s="393"/>
      <c r="D83" s="393"/>
      <c r="E83" s="393"/>
      <c r="F83" s="393"/>
      <c r="G83" s="332"/>
      <c r="H83" s="11">
        <f>ROUND((22*G83)*0.8,2)</f>
        <v>0</v>
      </c>
    </row>
    <row r="84" spans="1:8">
      <c r="A84" s="394" t="s">
        <v>15</v>
      </c>
      <c r="B84" s="395"/>
      <c r="C84" s="395"/>
      <c r="D84" s="395"/>
      <c r="E84" s="395"/>
      <c r="F84" s="395"/>
      <c r="G84" s="396"/>
      <c r="H84" s="7">
        <f>ROUND(SUM(H82:H83),2)</f>
        <v>0</v>
      </c>
    </row>
    <row r="86" spans="1:8">
      <c r="A86" s="385" t="s">
        <v>14</v>
      </c>
      <c r="B86" s="385"/>
      <c r="C86" s="385"/>
      <c r="D86" s="385"/>
      <c r="E86" s="385"/>
      <c r="F86" s="385"/>
      <c r="G86" s="385"/>
      <c r="H86" s="385"/>
    </row>
    <row r="88" spans="1:8">
      <c r="A88" s="16" t="s">
        <v>12</v>
      </c>
      <c r="B88" s="389" t="s">
        <v>13</v>
      </c>
      <c r="C88" s="390"/>
      <c r="D88" s="390"/>
      <c r="E88" s="390"/>
      <c r="F88" s="391"/>
      <c r="G88" s="15" t="s">
        <v>10</v>
      </c>
      <c r="H88" s="14" t="s">
        <v>9</v>
      </c>
    </row>
    <row r="89" spans="1:8">
      <c r="A89" s="13">
        <v>1</v>
      </c>
      <c r="B89" s="382" t="s">
        <v>8</v>
      </c>
      <c r="C89" s="383"/>
      <c r="D89" s="383"/>
      <c r="E89" s="383"/>
      <c r="F89" s="384"/>
      <c r="G89" s="52">
        <v>0.03</v>
      </c>
      <c r="H89" s="11">
        <f>ROUND($H$92/$G$92*G89,2)</f>
        <v>0</v>
      </c>
    </row>
    <row r="90" spans="1:8">
      <c r="A90" s="13">
        <v>2</v>
      </c>
      <c r="B90" s="382" t="s">
        <v>7</v>
      </c>
      <c r="C90" s="383"/>
      <c r="D90" s="383"/>
      <c r="E90" s="383"/>
      <c r="F90" s="384"/>
      <c r="G90" s="52">
        <v>6.4999999999999997E-3</v>
      </c>
      <c r="H90" s="11">
        <f>ROUND($H$92/$G$92*G90,2)</f>
        <v>0</v>
      </c>
    </row>
    <row r="91" spans="1:8">
      <c r="A91" s="13">
        <v>3</v>
      </c>
      <c r="B91" s="382" t="s">
        <v>6</v>
      </c>
      <c r="C91" s="383"/>
      <c r="D91" s="383"/>
      <c r="E91" s="383"/>
      <c r="F91" s="384"/>
      <c r="G91" s="52">
        <v>0.05</v>
      </c>
      <c r="H91" s="11">
        <f>ROUND($H$92/$G$92*G91,2)</f>
        <v>0</v>
      </c>
    </row>
    <row r="92" spans="1:8">
      <c r="A92" s="386" t="s">
        <v>5</v>
      </c>
      <c r="B92" s="387"/>
      <c r="C92" s="387"/>
      <c r="D92" s="387"/>
      <c r="E92" s="387"/>
      <c r="F92" s="388"/>
      <c r="G92" s="10">
        <f>ROUND(SUM(G89:G91),4)</f>
        <v>8.6499999999999994E-2</v>
      </c>
      <c r="H92" s="7">
        <f>ROUND(((H68+H77)*$G$92)/(1-$G$92),2)</f>
        <v>0</v>
      </c>
    </row>
    <row r="93" spans="1:8">
      <c r="G93" s="168"/>
    </row>
    <row r="94" spans="1:8">
      <c r="A94" s="16" t="s">
        <v>12</v>
      </c>
      <c r="B94" s="389" t="s">
        <v>11</v>
      </c>
      <c r="C94" s="390"/>
      <c r="D94" s="390"/>
      <c r="E94" s="390"/>
      <c r="F94" s="391"/>
      <c r="G94" s="15" t="s">
        <v>10</v>
      </c>
      <c r="H94" s="14" t="s">
        <v>9</v>
      </c>
    </row>
    <row r="95" spans="1:8">
      <c r="A95" s="13">
        <v>1</v>
      </c>
      <c r="B95" s="382" t="s">
        <v>8</v>
      </c>
      <c r="C95" s="383"/>
      <c r="D95" s="383"/>
      <c r="E95" s="383"/>
      <c r="F95" s="384"/>
      <c r="G95" s="52">
        <f>G89</f>
        <v>0.03</v>
      </c>
      <c r="H95" s="11">
        <f>ROUND($H$98/$G$98*G95,2)</f>
        <v>0</v>
      </c>
    </row>
    <row r="96" spans="1:8">
      <c r="A96" s="13">
        <v>2</v>
      </c>
      <c r="B96" s="382" t="s">
        <v>7</v>
      </c>
      <c r="C96" s="383"/>
      <c r="D96" s="383"/>
      <c r="E96" s="383"/>
      <c r="F96" s="384"/>
      <c r="G96" s="52">
        <f>G90</f>
        <v>6.4999999999999997E-3</v>
      </c>
      <c r="H96" s="11">
        <f>ROUND($H$98/$G$98*G96,2)</f>
        <v>0</v>
      </c>
    </row>
    <row r="97" spans="1:8">
      <c r="A97" s="13">
        <v>3</v>
      </c>
      <c r="B97" s="382" t="s">
        <v>6</v>
      </c>
      <c r="C97" s="383"/>
      <c r="D97" s="383"/>
      <c r="E97" s="383"/>
      <c r="F97" s="384"/>
      <c r="G97" s="52">
        <f>G91</f>
        <v>0.05</v>
      </c>
      <c r="H97" s="11">
        <f>ROUND($H$98/$G$98*G97,2)</f>
        <v>0</v>
      </c>
    </row>
    <row r="98" spans="1:8">
      <c r="A98" s="386" t="s">
        <v>5</v>
      </c>
      <c r="B98" s="387"/>
      <c r="C98" s="387"/>
      <c r="D98" s="387"/>
      <c r="E98" s="387"/>
      <c r="F98" s="388"/>
      <c r="G98" s="10">
        <f>ROUND(SUM(G95:G97),4)</f>
        <v>8.6499999999999994E-2</v>
      </c>
      <c r="H98" s="7">
        <f>ROUND(((H84)*$G$92)/(1-$G$92),2)</f>
        <v>0</v>
      </c>
    </row>
    <row r="100" spans="1:8">
      <c r="A100" s="386" t="s">
        <v>4</v>
      </c>
      <c r="B100" s="387"/>
      <c r="C100" s="387"/>
      <c r="D100" s="387"/>
      <c r="E100" s="387"/>
      <c r="F100" s="387"/>
      <c r="G100" s="388"/>
      <c r="H100" s="7">
        <f>ROUND(H98+H92,2)</f>
        <v>0</v>
      </c>
    </row>
    <row r="102" spans="1:8">
      <c r="A102" s="385" t="s">
        <v>3</v>
      </c>
      <c r="B102" s="385"/>
      <c r="C102" s="385"/>
      <c r="D102" s="385"/>
      <c r="E102" s="385"/>
      <c r="F102" s="385"/>
      <c r="G102" s="385"/>
      <c r="H102" s="385"/>
    </row>
    <row r="104" spans="1:8">
      <c r="A104" s="386" t="s">
        <v>2</v>
      </c>
      <c r="B104" s="387"/>
      <c r="C104" s="387"/>
      <c r="D104" s="387"/>
      <c r="E104" s="387"/>
      <c r="F104" s="387"/>
      <c r="G104" s="388"/>
      <c r="H104" s="7">
        <f>ROUND(H68+H77+H92,2)</f>
        <v>0</v>
      </c>
    </row>
    <row r="105" spans="1:8">
      <c r="A105" s="8"/>
      <c r="B105" s="8"/>
    </row>
    <row r="106" spans="1:8">
      <c r="A106" s="386" t="s">
        <v>1</v>
      </c>
      <c r="B106" s="387"/>
      <c r="C106" s="387"/>
      <c r="D106" s="387"/>
      <c r="E106" s="387"/>
      <c r="F106" s="387"/>
      <c r="G106" s="388"/>
      <c r="H106" s="7">
        <f>ROUND(H84+H98,2)</f>
        <v>0</v>
      </c>
    </row>
    <row r="107" spans="1:8">
      <c r="A107" s="8"/>
      <c r="B107" s="8"/>
    </row>
    <row r="108" spans="1:8">
      <c r="A108" s="386" t="s">
        <v>0</v>
      </c>
      <c r="B108" s="387"/>
      <c r="C108" s="387"/>
      <c r="D108" s="387"/>
      <c r="E108" s="387"/>
      <c r="F108" s="387"/>
      <c r="G108" s="388"/>
      <c r="H108" s="7">
        <f>ROUND(H68+H77+H84+H100,2)</f>
        <v>0</v>
      </c>
    </row>
  </sheetData>
  <sheetProtection password="EF3F" sheet="1" objects="1" scenarios="1"/>
  <mergeCells count="84">
    <mergeCell ref="B59:G59"/>
    <mergeCell ref="B60:G60"/>
    <mergeCell ref="A1:H1"/>
    <mergeCell ref="A2:H2"/>
    <mergeCell ref="A4:H4"/>
    <mergeCell ref="A5:H5"/>
    <mergeCell ref="B7:H7"/>
    <mergeCell ref="B17:G17"/>
    <mergeCell ref="B18:F18"/>
    <mergeCell ref="B19:G19"/>
    <mergeCell ref="B20:G20"/>
    <mergeCell ref="A8:H8"/>
    <mergeCell ref="A9:H9"/>
    <mergeCell ref="B10:H10"/>
    <mergeCell ref="A12:G12"/>
    <mergeCell ref="A14:H14"/>
    <mergeCell ref="B16:F16"/>
    <mergeCell ref="B21:G21"/>
    <mergeCell ref="B22:G22"/>
    <mergeCell ref="B37:F37"/>
    <mergeCell ref="B24:G24"/>
    <mergeCell ref="B25:G25"/>
    <mergeCell ref="B26:G26"/>
    <mergeCell ref="A27:G27"/>
    <mergeCell ref="B29:F29"/>
    <mergeCell ref="B30:F30"/>
    <mergeCell ref="B31:F31"/>
    <mergeCell ref="B23:G23"/>
    <mergeCell ref="B32:F32"/>
    <mergeCell ref="B33:F33"/>
    <mergeCell ref="B34:F34"/>
    <mergeCell ref="B35:F35"/>
    <mergeCell ref="A38:F38"/>
    <mergeCell ref="B40:F40"/>
    <mergeCell ref="B41:F41"/>
    <mergeCell ref="B42:F42"/>
    <mergeCell ref="B43:F43"/>
    <mergeCell ref="A44:F44"/>
    <mergeCell ref="B46:F46"/>
    <mergeCell ref="B47:F47"/>
    <mergeCell ref="B48:F48"/>
    <mergeCell ref="B49:F49"/>
    <mergeCell ref="B51:F51"/>
    <mergeCell ref="A52:F52"/>
    <mergeCell ref="B50:F50"/>
    <mergeCell ref="B55:G55"/>
    <mergeCell ref="B76:F76"/>
    <mergeCell ref="B64:G64"/>
    <mergeCell ref="B65:G65"/>
    <mergeCell ref="A66:G66"/>
    <mergeCell ref="A68:G68"/>
    <mergeCell ref="A70:H70"/>
    <mergeCell ref="B63:G63"/>
    <mergeCell ref="B54:G54"/>
    <mergeCell ref="A61:G61"/>
    <mergeCell ref="B56:G56"/>
    <mergeCell ref="B57:G57"/>
    <mergeCell ref="B58:G58"/>
    <mergeCell ref="B90:F90"/>
    <mergeCell ref="B72:F72"/>
    <mergeCell ref="B73:F73"/>
    <mergeCell ref="B74:F74"/>
    <mergeCell ref="B75:F75"/>
    <mergeCell ref="A77:G77"/>
    <mergeCell ref="A79:H79"/>
    <mergeCell ref="B81:F81"/>
    <mergeCell ref="B82:F82"/>
    <mergeCell ref="B83:F83"/>
    <mergeCell ref="A84:G84"/>
    <mergeCell ref="A86:H86"/>
    <mergeCell ref="B88:F88"/>
    <mergeCell ref="B89:F89"/>
    <mergeCell ref="A108:G108"/>
    <mergeCell ref="B94:F94"/>
    <mergeCell ref="B95:F95"/>
    <mergeCell ref="B96:F96"/>
    <mergeCell ref="B97:F97"/>
    <mergeCell ref="A98:F98"/>
    <mergeCell ref="A100:G100"/>
    <mergeCell ref="B91:F91"/>
    <mergeCell ref="A102:H102"/>
    <mergeCell ref="A104:G104"/>
    <mergeCell ref="A106:G106"/>
    <mergeCell ref="A92:F92"/>
  </mergeCells>
  <printOptions horizontalCentered="1"/>
  <pageMargins left="0.59055118110236227" right="0.39370078740157483" top="1.3779527559055118" bottom="0.78740157480314965" header="0.19685039370078741" footer="0.19685039370078741"/>
  <pageSetup paperSize="9" scale="75" orientation="portrait" r:id="rId1"/>
  <headerFooter alignWithMargins="0">
    <oddFooter>&amp;R&amp;G</oddFooter>
  </headerFooter>
  <rowBreaks count="1" manualBreakCount="1">
    <brk id="66" max="16383" man="1"/>
  </rowBreaks>
  <legacyDrawingHF r:id="rId2"/>
</worksheet>
</file>

<file path=xl/worksheets/sheet3.xml><?xml version="1.0" encoding="utf-8"?>
<worksheet xmlns="http://schemas.openxmlformats.org/spreadsheetml/2006/main" xmlns:r="http://schemas.openxmlformats.org/officeDocument/2006/relationships">
  <sheetPr>
    <tabColor theme="9" tint="0.59999389629810485"/>
  </sheetPr>
  <dimension ref="A1:N107"/>
  <sheetViews>
    <sheetView view="pageBreakPreview" zoomScale="90" zoomScaleNormal="100" zoomScaleSheetLayoutView="90" workbookViewId="0">
      <selection activeCell="I35" sqref="I35"/>
    </sheetView>
  </sheetViews>
  <sheetFormatPr defaultRowHeight="12.75"/>
  <cols>
    <col min="1" max="1" width="10.42578125" style="5" customWidth="1"/>
    <col min="2" max="2" width="16.42578125" style="2" customWidth="1"/>
    <col min="3" max="3" width="6.85546875" style="5" customWidth="1"/>
    <col min="4" max="4" width="14.42578125" style="5" customWidth="1"/>
    <col min="5" max="5" width="15.85546875" style="5" customWidth="1"/>
    <col min="6" max="6" width="16" style="5" customWidth="1"/>
    <col min="7" max="7" width="16.28515625" style="4" customWidth="1"/>
    <col min="8" max="8" width="17.42578125" style="3" customWidth="1"/>
    <col min="9" max="9" width="17.85546875" style="2" customWidth="1"/>
    <col min="10" max="10" width="12.85546875" style="2" bestFit="1" customWidth="1"/>
    <col min="11" max="11" width="9.140625" style="2"/>
    <col min="12" max="16384" width="9.140625" style="1"/>
  </cols>
  <sheetData>
    <row r="1" spans="1:9" ht="25.5" customHeight="1">
      <c r="A1" s="412" t="s">
        <v>448</v>
      </c>
      <c r="B1" s="412"/>
      <c r="C1" s="412"/>
      <c r="D1" s="412"/>
      <c r="E1" s="412"/>
      <c r="F1" s="412"/>
      <c r="G1" s="412"/>
      <c r="H1" s="412"/>
      <c r="I1" s="30"/>
    </row>
    <row r="2" spans="1:9">
      <c r="A2" s="413" t="s">
        <v>72</v>
      </c>
      <c r="B2" s="414"/>
      <c r="C2" s="414"/>
      <c r="D2" s="414"/>
      <c r="E2" s="414"/>
      <c r="F2" s="414"/>
      <c r="G2" s="414"/>
      <c r="H2" s="415"/>
    </row>
    <row r="3" spans="1:9">
      <c r="A3" s="2"/>
    </row>
    <row r="4" spans="1:9">
      <c r="A4" s="416" t="s">
        <v>437</v>
      </c>
      <c r="B4" s="416"/>
      <c r="C4" s="416"/>
      <c r="D4" s="416"/>
      <c r="E4" s="416"/>
      <c r="F4" s="416"/>
      <c r="G4" s="416"/>
      <c r="H4" s="416"/>
    </row>
    <row r="5" spans="1:9">
      <c r="A5" s="416" t="s">
        <v>399</v>
      </c>
      <c r="B5" s="416"/>
      <c r="C5" s="416"/>
      <c r="D5" s="416"/>
      <c r="E5" s="416"/>
      <c r="F5" s="416"/>
      <c r="G5" s="416"/>
      <c r="H5" s="416"/>
    </row>
    <row r="6" spans="1:9">
      <c r="A6" s="28"/>
      <c r="B6" s="28"/>
      <c r="C6" s="27"/>
      <c r="D6" s="27"/>
      <c r="E6" s="27"/>
      <c r="F6" s="27"/>
      <c r="G6" s="26"/>
      <c r="H6" s="25"/>
    </row>
    <row r="7" spans="1:9">
      <c r="A7" s="29" t="s">
        <v>71</v>
      </c>
      <c r="B7" s="417"/>
      <c r="C7" s="417"/>
      <c r="D7" s="417"/>
      <c r="E7" s="417"/>
      <c r="F7" s="417"/>
      <c r="G7" s="417"/>
      <c r="H7" s="418"/>
    </row>
    <row r="8" spans="1:9">
      <c r="A8" s="427" t="s">
        <v>443</v>
      </c>
      <c r="B8" s="427"/>
      <c r="C8" s="427"/>
      <c r="D8" s="427"/>
      <c r="E8" s="427"/>
      <c r="F8" s="427"/>
      <c r="G8" s="427"/>
      <c r="H8" s="427"/>
    </row>
    <row r="9" spans="1:9">
      <c r="A9" s="423" t="s">
        <v>77</v>
      </c>
      <c r="B9" s="423"/>
      <c r="C9" s="423"/>
      <c r="D9" s="423"/>
      <c r="E9" s="423"/>
      <c r="F9" s="423"/>
      <c r="G9" s="423"/>
      <c r="H9" s="423"/>
    </row>
    <row r="10" spans="1:9">
      <c r="A10" s="29" t="s">
        <v>69</v>
      </c>
      <c r="B10" s="417"/>
      <c r="C10" s="417"/>
      <c r="D10" s="417"/>
      <c r="E10" s="417"/>
      <c r="F10" s="417"/>
      <c r="G10" s="417"/>
      <c r="H10" s="418"/>
    </row>
    <row r="11" spans="1:9">
      <c r="A11" s="28"/>
      <c r="B11" s="28"/>
      <c r="C11" s="27"/>
      <c r="D11" s="27"/>
      <c r="E11" s="27"/>
      <c r="F11" s="27"/>
      <c r="G11" s="26"/>
      <c r="H11" s="25"/>
    </row>
    <row r="12" spans="1:9">
      <c r="A12" s="386" t="s">
        <v>68</v>
      </c>
      <c r="B12" s="387"/>
      <c r="C12" s="387"/>
      <c r="D12" s="387"/>
      <c r="E12" s="387"/>
      <c r="F12" s="387"/>
      <c r="G12" s="388"/>
      <c r="H12" s="333"/>
    </row>
    <row r="14" spans="1:9">
      <c r="A14" s="385" t="s">
        <v>67</v>
      </c>
      <c r="B14" s="385"/>
      <c r="C14" s="385"/>
      <c r="D14" s="385"/>
      <c r="E14" s="385"/>
      <c r="F14" s="385"/>
      <c r="G14" s="385"/>
      <c r="H14" s="385"/>
    </row>
    <row r="16" spans="1:9">
      <c r="A16" s="22" t="s">
        <v>12</v>
      </c>
      <c r="B16" s="389" t="s">
        <v>66</v>
      </c>
      <c r="C16" s="390"/>
      <c r="D16" s="390"/>
      <c r="E16" s="390"/>
      <c r="F16" s="391"/>
      <c r="G16" s="15" t="s">
        <v>10</v>
      </c>
      <c r="H16" s="14" t="s">
        <v>9</v>
      </c>
    </row>
    <row r="17" spans="1:8">
      <c r="A17" s="13">
        <v>1</v>
      </c>
      <c r="B17" s="409" t="s">
        <v>65</v>
      </c>
      <c r="C17" s="410"/>
      <c r="D17" s="410"/>
      <c r="E17" s="410"/>
      <c r="F17" s="410"/>
      <c r="G17" s="411"/>
      <c r="H17" s="11">
        <f>ROUND($H$12/220*150,2)*2</f>
        <v>0</v>
      </c>
    </row>
    <row r="18" spans="1:8">
      <c r="A18" s="13">
        <v>2</v>
      </c>
      <c r="B18" s="382" t="s">
        <v>64</v>
      </c>
      <c r="C18" s="383"/>
      <c r="D18" s="383"/>
      <c r="E18" s="383"/>
      <c r="F18" s="384"/>
      <c r="G18" s="12">
        <v>0.3</v>
      </c>
      <c r="H18" s="11">
        <f>ROUND(H17*G18,2)</f>
        <v>0</v>
      </c>
    </row>
    <row r="19" spans="1:8">
      <c r="A19" s="13">
        <v>3</v>
      </c>
      <c r="B19" s="409" t="s">
        <v>63</v>
      </c>
      <c r="C19" s="410"/>
      <c r="D19" s="410"/>
      <c r="E19" s="410"/>
      <c r="F19" s="410"/>
      <c r="G19" s="411"/>
      <c r="H19" s="11">
        <f>ROUND((ROUND($H$12/220/6,2)*1.3)*22,2)*2</f>
        <v>0</v>
      </c>
    </row>
    <row r="20" spans="1:8">
      <c r="A20" s="13">
        <v>4</v>
      </c>
      <c r="B20" s="424" t="s">
        <v>62</v>
      </c>
      <c r="C20" s="425"/>
      <c r="D20" s="425"/>
      <c r="E20" s="425"/>
      <c r="F20" s="425"/>
      <c r="G20" s="426"/>
      <c r="H20" s="53">
        <f>ROUND((H19)*(5/25),2)</f>
        <v>0</v>
      </c>
    </row>
    <row r="21" spans="1:8">
      <c r="A21" s="13">
        <v>6</v>
      </c>
      <c r="B21" s="409"/>
      <c r="C21" s="410"/>
      <c r="D21" s="410"/>
      <c r="E21" s="410"/>
      <c r="F21" s="410"/>
      <c r="G21" s="411"/>
      <c r="H21" s="11"/>
    </row>
    <row r="22" spans="1:8">
      <c r="A22" s="13">
        <v>7</v>
      </c>
      <c r="B22" s="409"/>
      <c r="C22" s="410"/>
      <c r="D22" s="410"/>
      <c r="E22" s="410"/>
      <c r="F22" s="410"/>
      <c r="G22" s="411"/>
      <c r="H22" s="11"/>
    </row>
    <row r="23" spans="1:8">
      <c r="A23" s="13">
        <v>8</v>
      </c>
      <c r="B23" s="409"/>
      <c r="C23" s="410"/>
      <c r="D23" s="410"/>
      <c r="E23" s="410"/>
      <c r="F23" s="410"/>
      <c r="G23" s="411"/>
      <c r="H23" s="11"/>
    </row>
    <row r="24" spans="1:8">
      <c r="A24" s="13">
        <v>9</v>
      </c>
      <c r="B24" s="409"/>
      <c r="C24" s="410"/>
      <c r="D24" s="410"/>
      <c r="E24" s="410"/>
      <c r="F24" s="410"/>
      <c r="G24" s="411"/>
      <c r="H24" s="11"/>
    </row>
    <row r="25" spans="1:8">
      <c r="A25" s="13">
        <v>10</v>
      </c>
      <c r="B25" s="409"/>
      <c r="C25" s="410"/>
      <c r="D25" s="410"/>
      <c r="E25" s="410"/>
      <c r="F25" s="410"/>
      <c r="G25" s="411"/>
      <c r="H25" s="11"/>
    </row>
    <row r="26" spans="1:8">
      <c r="A26" s="386" t="s">
        <v>5</v>
      </c>
      <c r="B26" s="387"/>
      <c r="C26" s="387"/>
      <c r="D26" s="387"/>
      <c r="E26" s="387"/>
      <c r="F26" s="387"/>
      <c r="G26" s="388"/>
      <c r="H26" s="7">
        <f>ROUND(SUM(H17:H25),2)</f>
        <v>0</v>
      </c>
    </row>
    <row r="28" spans="1:8">
      <c r="A28" s="22" t="s">
        <v>61</v>
      </c>
      <c r="B28" s="389" t="s">
        <v>60</v>
      </c>
      <c r="C28" s="390"/>
      <c r="D28" s="390"/>
      <c r="E28" s="390"/>
      <c r="F28" s="391"/>
      <c r="G28" s="15" t="s">
        <v>10</v>
      </c>
      <c r="H28" s="14" t="s">
        <v>9</v>
      </c>
    </row>
    <row r="29" spans="1:8">
      <c r="A29" s="13">
        <v>1</v>
      </c>
      <c r="B29" s="382" t="s">
        <v>59</v>
      </c>
      <c r="C29" s="383"/>
      <c r="D29" s="383"/>
      <c r="E29" s="383"/>
      <c r="F29" s="384"/>
      <c r="G29" s="12">
        <v>0.2</v>
      </c>
      <c r="H29" s="11">
        <f>ROUND($H$26*G29,2)</f>
        <v>0</v>
      </c>
    </row>
    <row r="30" spans="1:8">
      <c r="A30" s="13">
        <v>2</v>
      </c>
      <c r="B30" s="382" t="s">
        <v>58</v>
      </c>
      <c r="C30" s="383"/>
      <c r="D30" s="383"/>
      <c r="E30" s="383"/>
      <c r="F30" s="384"/>
      <c r="G30" s="12">
        <v>1.4999999999999999E-2</v>
      </c>
      <c r="H30" s="11">
        <f t="shared" ref="H30:H36" si="0">ROUND($H$26*G30,2)</f>
        <v>0</v>
      </c>
    </row>
    <row r="31" spans="1:8">
      <c r="A31" s="13">
        <v>3</v>
      </c>
      <c r="B31" s="382" t="s">
        <v>57</v>
      </c>
      <c r="C31" s="383"/>
      <c r="D31" s="383"/>
      <c r="E31" s="383"/>
      <c r="F31" s="384"/>
      <c r="G31" s="12">
        <v>0.01</v>
      </c>
      <c r="H31" s="11">
        <f t="shared" si="0"/>
        <v>0</v>
      </c>
    </row>
    <row r="32" spans="1:8">
      <c r="A32" s="13">
        <v>4</v>
      </c>
      <c r="B32" s="382" t="s">
        <v>56</v>
      </c>
      <c r="C32" s="383"/>
      <c r="D32" s="383"/>
      <c r="E32" s="383"/>
      <c r="F32" s="384"/>
      <c r="G32" s="12">
        <v>2E-3</v>
      </c>
      <c r="H32" s="11">
        <f t="shared" si="0"/>
        <v>0</v>
      </c>
    </row>
    <row r="33" spans="1:10">
      <c r="A33" s="13">
        <v>5</v>
      </c>
      <c r="B33" s="382" t="s">
        <v>55</v>
      </c>
      <c r="C33" s="383"/>
      <c r="D33" s="383"/>
      <c r="E33" s="383"/>
      <c r="F33" s="384"/>
      <c r="G33" s="12">
        <v>2.5000000000000001E-2</v>
      </c>
      <c r="H33" s="11">
        <f t="shared" si="0"/>
        <v>0</v>
      </c>
    </row>
    <row r="34" spans="1:10">
      <c r="A34" s="13">
        <v>6</v>
      </c>
      <c r="B34" s="382" t="s">
        <v>54</v>
      </c>
      <c r="C34" s="383"/>
      <c r="D34" s="383"/>
      <c r="E34" s="383"/>
      <c r="F34" s="384"/>
      <c r="G34" s="12">
        <v>0.08</v>
      </c>
      <c r="H34" s="11">
        <f t="shared" si="0"/>
        <v>0</v>
      </c>
    </row>
    <row r="35" spans="1:10">
      <c r="A35" s="13">
        <v>7</v>
      </c>
      <c r="B35" s="21" t="s">
        <v>53</v>
      </c>
      <c r="C35" s="13" t="s">
        <v>52</v>
      </c>
      <c r="D35" s="515">
        <v>0.03</v>
      </c>
      <c r="E35" s="75" t="s">
        <v>51</v>
      </c>
      <c r="F35" s="516">
        <v>1</v>
      </c>
      <c r="G35" s="36">
        <f>ROUND(D35*F35,4)</f>
        <v>0.03</v>
      </c>
      <c r="H35" s="11">
        <f t="shared" si="0"/>
        <v>0</v>
      </c>
    </row>
    <row r="36" spans="1:10">
      <c r="A36" s="13">
        <v>8</v>
      </c>
      <c r="B36" s="382" t="s">
        <v>50</v>
      </c>
      <c r="C36" s="383"/>
      <c r="D36" s="383"/>
      <c r="E36" s="383"/>
      <c r="F36" s="384"/>
      <c r="G36" s="12">
        <v>6.0000000000000001E-3</v>
      </c>
      <c r="H36" s="11">
        <f t="shared" si="0"/>
        <v>0</v>
      </c>
    </row>
    <row r="37" spans="1:10">
      <c r="A37" s="386" t="s">
        <v>5</v>
      </c>
      <c r="B37" s="387"/>
      <c r="C37" s="387"/>
      <c r="D37" s="387"/>
      <c r="E37" s="387"/>
      <c r="F37" s="388"/>
      <c r="G37" s="10">
        <f>SUM(G29:G36)</f>
        <v>0.3680000000000001</v>
      </c>
      <c r="H37" s="7">
        <f>ROUND(SUM(H29:H36),2)</f>
        <v>0</v>
      </c>
    </row>
    <row r="39" spans="1:10">
      <c r="A39" s="22" t="s">
        <v>49</v>
      </c>
      <c r="B39" s="389" t="s">
        <v>48</v>
      </c>
      <c r="C39" s="390"/>
      <c r="D39" s="390"/>
      <c r="E39" s="390"/>
      <c r="F39" s="391"/>
      <c r="G39" s="15" t="s">
        <v>10</v>
      </c>
      <c r="H39" s="14" t="s">
        <v>9</v>
      </c>
    </row>
    <row r="40" spans="1:10">
      <c r="A40" s="13">
        <v>1</v>
      </c>
      <c r="B40" s="382" t="s">
        <v>47</v>
      </c>
      <c r="C40" s="383"/>
      <c r="D40" s="383"/>
      <c r="E40" s="383"/>
      <c r="F40" s="384"/>
      <c r="G40" s="12">
        <f>ROUND(1/12,4)</f>
        <v>8.3299999999999999E-2</v>
      </c>
      <c r="H40" s="11">
        <f>ROUND($H$26*G40,2)</f>
        <v>0</v>
      </c>
    </row>
    <row r="41" spans="1:10">
      <c r="A41" s="13">
        <v>2</v>
      </c>
      <c r="B41" s="382" t="s">
        <v>46</v>
      </c>
      <c r="C41" s="383"/>
      <c r="D41" s="383"/>
      <c r="E41" s="383"/>
      <c r="F41" s="384"/>
      <c r="G41" s="40">
        <v>3.0249999999999999E-2</v>
      </c>
      <c r="H41" s="11">
        <f>ROUND($H$26*G41,2)</f>
        <v>0</v>
      </c>
    </row>
    <row r="42" spans="1:10">
      <c r="A42" s="13">
        <v>3</v>
      </c>
      <c r="B42" s="382" t="s">
        <v>32</v>
      </c>
      <c r="C42" s="383"/>
      <c r="D42" s="383"/>
      <c r="E42" s="383"/>
      <c r="F42" s="384"/>
      <c r="G42" s="12">
        <f>ROUND((G40+G41)*G37,4)</f>
        <v>4.1799999999999997E-2</v>
      </c>
      <c r="H42" s="11">
        <f>ROUND($H$26*G42,2)</f>
        <v>0</v>
      </c>
      <c r="J42" s="24"/>
    </row>
    <row r="43" spans="1:10">
      <c r="A43" s="386" t="s">
        <v>5</v>
      </c>
      <c r="B43" s="387"/>
      <c r="C43" s="387"/>
      <c r="D43" s="387"/>
      <c r="E43" s="387"/>
      <c r="F43" s="388"/>
      <c r="G43" s="10">
        <f>SUM(G40:G42)</f>
        <v>0.15534999999999999</v>
      </c>
      <c r="H43" s="7">
        <f>ROUND(SUM(H40:H42),2)</f>
        <v>0</v>
      </c>
    </row>
    <row r="45" spans="1:10">
      <c r="A45" s="22" t="s">
        <v>45</v>
      </c>
      <c r="B45" s="389" t="s">
        <v>44</v>
      </c>
      <c r="C45" s="390"/>
      <c r="D45" s="390"/>
      <c r="E45" s="390"/>
      <c r="F45" s="391"/>
      <c r="G45" s="15" t="s">
        <v>10</v>
      </c>
      <c r="H45" s="14" t="s">
        <v>9</v>
      </c>
    </row>
    <row r="46" spans="1:10" ht="15">
      <c r="A46" s="13">
        <v>1</v>
      </c>
      <c r="B46" s="382" t="s">
        <v>43</v>
      </c>
      <c r="C46" s="383"/>
      <c r="D46" s="383"/>
      <c r="E46" s="383"/>
      <c r="F46" s="384"/>
      <c r="G46" s="33">
        <f>(1+(1/12)+(1/12)+(1/12/3))/12*0.05</f>
        <v>4.9768518518518512E-3</v>
      </c>
      <c r="H46" s="11">
        <f>ROUND($H$26*G46,2)</f>
        <v>0</v>
      </c>
      <c r="J46" s="6"/>
    </row>
    <row r="47" spans="1:10" ht="15">
      <c r="A47" s="75">
        <v>2</v>
      </c>
      <c r="B47" s="397" t="s">
        <v>42</v>
      </c>
      <c r="C47" s="398"/>
      <c r="D47" s="398"/>
      <c r="E47" s="398"/>
      <c r="F47" s="399"/>
      <c r="G47" s="82">
        <f>G46*0.08</f>
        <v>3.9814814814814812E-4</v>
      </c>
      <c r="H47" s="11">
        <f t="shared" ref="H47:H50" si="1">ROUND($H$26*G47,2)</f>
        <v>0</v>
      </c>
      <c r="J47" s="6"/>
    </row>
    <row r="48" spans="1:10" ht="15">
      <c r="A48" s="75">
        <v>4</v>
      </c>
      <c r="B48" s="397" t="s">
        <v>41</v>
      </c>
      <c r="C48" s="398"/>
      <c r="D48" s="398"/>
      <c r="E48" s="398"/>
      <c r="F48" s="399"/>
      <c r="G48" s="83">
        <f>(7/30/12)*0.9</f>
        <v>1.7500000000000002E-2</v>
      </c>
      <c r="H48" s="11">
        <f t="shared" si="1"/>
        <v>0</v>
      </c>
      <c r="J48" s="6"/>
    </row>
    <row r="49" spans="1:10" ht="15">
      <c r="A49" s="75">
        <v>5</v>
      </c>
      <c r="B49" s="397" t="s">
        <v>40</v>
      </c>
      <c r="C49" s="398"/>
      <c r="D49" s="398"/>
      <c r="E49" s="398"/>
      <c r="F49" s="399"/>
      <c r="G49" s="82">
        <f>G48*$G$37</f>
        <v>6.4400000000000021E-3</v>
      </c>
      <c r="H49" s="11">
        <f t="shared" si="1"/>
        <v>0</v>
      </c>
      <c r="J49" s="6"/>
    </row>
    <row r="50" spans="1:10" ht="15">
      <c r="A50" s="75">
        <v>6</v>
      </c>
      <c r="B50" s="397" t="s">
        <v>80</v>
      </c>
      <c r="C50" s="398"/>
      <c r="D50" s="398"/>
      <c r="E50" s="398"/>
      <c r="F50" s="399"/>
      <c r="G50" s="82">
        <v>0.04</v>
      </c>
      <c r="H50" s="11">
        <f t="shared" si="1"/>
        <v>0</v>
      </c>
      <c r="J50" s="6"/>
    </row>
    <row r="51" spans="1:10">
      <c r="A51" s="386" t="s">
        <v>5</v>
      </c>
      <c r="B51" s="387"/>
      <c r="C51" s="387"/>
      <c r="D51" s="387"/>
      <c r="E51" s="387"/>
      <c r="F51" s="388"/>
      <c r="G51" s="10">
        <f>SUM(G46:G50)</f>
        <v>6.9315000000000002E-2</v>
      </c>
      <c r="H51" s="7">
        <f>ROUND(SUM(H46:H50),2)</f>
        <v>0</v>
      </c>
      <c r="J51" s="6"/>
    </row>
    <row r="52" spans="1:10">
      <c r="A52" s="2"/>
      <c r="J52" s="6"/>
    </row>
    <row r="53" spans="1:10">
      <c r="A53" s="22" t="s">
        <v>39</v>
      </c>
      <c r="B53" s="389" t="s">
        <v>38</v>
      </c>
      <c r="C53" s="390"/>
      <c r="D53" s="390"/>
      <c r="E53" s="390"/>
      <c r="F53" s="390"/>
      <c r="G53" s="391"/>
      <c r="H53" s="14" t="s">
        <v>9</v>
      </c>
      <c r="J53" s="6"/>
    </row>
    <row r="54" spans="1:10">
      <c r="A54" s="38">
        <v>1</v>
      </c>
      <c r="B54" s="400" t="s">
        <v>349</v>
      </c>
      <c r="C54" s="401"/>
      <c r="D54" s="401"/>
      <c r="E54" s="401"/>
      <c r="F54" s="401"/>
      <c r="G54" s="402"/>
      <c r="H54" s="94">
        <f>ROUND((H26*9.075%)+(H26*(9.075%)*G37),2)</f>
        <v>0</v>
      </c>
      <c r="J54" s="6"/>
    </row>
    <row r="55" spans="1:10">
      <c r="A55" s="13">
        <v>2</v>
      </c>
      <c r="B55" s="400" t="s">
        <v>37</v>
      </c>
      <c r="C55" s="401"/>
      <c r="D55" s="401"/>
      <c r="E55" s="401"/>
      <c r="F55" s="401"/>
      <c r="G55" s="402"/>
      <c r="H55" s="94">
        <f>ROUND((1/30)/12*(H26+H43+H63+H64+H54+H51+H37),2)</f>
        <v>0</v>
      </c>
      <c r="J55" s="6"/>
    </row>
    <row r="56" spans="1:10">
      <c r="A56" s="13">
        <v>3</v>
      </c>
      <c r="B56" s="400" t="s">
        <v>36</v>
      </c>
      <c r="C56" s="401"/>
      <c r="D56" s="401"/>
      <c r="E56" s="401"/>
      <c r="F56" s="401"/>
      <c r="G56" s="402"/>
      <c r="H56" s="94">
        <f>ROUND((((1/30)*5)/12*(H26+H43+H51+H54+H63+H64+H37)*0.015),2)</f>
        <v>0</v>
      </c>
      <c r="J56" s="6"/>
    </row>
    <row r="57" spans="1:10">
      <c r="A57" s="13">
        <v>4</v>
      </c>
      <c r="B57" s="400" t="s">
        <v>35</v>
      </c>
      <c r="C57" s="401"/>
      <c r="D57" s="401"/>
      <c r="E57" s="401"/>
      <c r="F57" s="401"/>
      <c r="G57" s="402"/>
      <c r="H57" s="94">
        <f>ROUND((((($H$26+H43+H51+H54+H63+H64+H37)/30*0.69)/12)),2)</f>
        <v>0</v>
      </c>
      <c r="J57" s="6"/>
    </row>
    <row r="58" spans="1:10">
      <c r="A58" s="13">
        <v>5</v>
      </c>
      <c r="B58" s="400" t="s">
        <v>34</v>
      </c>
      <c r="C58" s="401"/>
      <c r="D58" s="401"/>
      <c r="E58" s="401"/>
      <c r="F58" s="401"/>
      <c r="G58" s="402"/>
      <c r="H58" s="92">
        <f>ROUND((((($H$26*0.121)+(G37)*(H26*0.121))*(4/12)))*0.02,2) + ((G34*H26 + G37*H40 + H63 + H64 + H51)*4/12)*0.02</f>
        <v>0</v>
      </c>
      <c r="J58" s="6"/>
    </row>
    <row r="59" spans="1:10">
      <c r="A59" s="13">
        <v>6</v>
      </c>
      <c r="B59" s="400" t="s">
        <v>33</v>
      </c>
      <c r="C59" s="401"/>
      <c r="D59" s="401"/>
      <c r="E59" s="401"/>
      <c r="F59" s="401"/>
      <c r="G59" s="402"/>
      <c r="H59" s="92">
        <f>ROUND(((3/30)/12)*(H26+H43+H51+H54+H63+H64+H37),2)</f>
        <v>0</v>
      </c>
      <c r="J59" s="6"/>
    </row>
    <row r="60" spans="1:10">
      <c r="A60" s="386" t="s">
        <v>5</v>
      </c>
      <c r="B60" s="387"/>
      <c r="C60" s="387"/>
      <c r="D60" s="387"/>
      <c r="E60" s="387"/>
      <c r="F60" s="387"/>
      <c r="G60" s="388"/>
      <c r="H60" s="7">
        <f>ROUND(SUM(H54:H59),2)</f>
        <v>0</v>
      </c>
      <c r="I60" s="17"/>
      <c r="J60" s="6"/>
    </row>
    <row r="61" spans="1:10">
      <c r="J61" s="6"/>
    </row>
    <row r="62" spans="1:10">
      <c r="A62" s="22" t="s">
        <v>31</v>
      </c>
      <c r="B62" s="389" t="s">
        <v>30</v>
      </c>
      <c r="C62" s="390"/>
      <c r="D62" s="390"/>
      <c r="E62" s="390"/>
      <c r="F62" s="390"/>
      <c r="G62" s="391"/>
      <c r="H62" s="14" t="s">
        <v>9</v>
      </c>
      <c r="J62" s="6"/>
    </row>
    <row r="63" spans="1:10">
      <c r="A63" s="13">
        <v>3</v>
      </c>
      <c r="B63" s="382" t="s">
        <v>29</v>
      </c>
      <c r="C63" s="383"/>
      <c r="D63" s="383"/>
      <c r="E63" s="383"/>
      <c r="F63" s="383"/>
      <c r="G63" s="384"/>
      <c r="H63" s="332"/>
      <c r="J63" s="6"/>
    </row>
    <row r="64" spans="1:10">
      <c r="A64" s="13">
        <v>4</v>
      </c>
      <c r="B64" s="382" t="s">
        <v>28</v>
      </c>
      <c r="C64" s="383"/>
      <c r="D64" s="383"/>
      <c r="E64" s="383"/>
      <c r="F64" s="383"/>
      <c r="G64" s="384"/>
      <c r="H64" s="332"/>
      <c r="J64" s="6"/>
    </row>
    <row r="65" spans="1:14">
      <c r="A65" s="386" t="s">
        <v>5</v>
      </c>
      <c r="B65" s="387"/>
      <c r="C65" s="387"/>
      <c r="D65" s="387"/>
      <c r="E65" s="387"/>
      <c r="F65" s="387"/>
      <c r="G65" s="388"/>
      <c r="H65" s="7">
        <f>ROUND(SUM(H63:H64),4)</f>
        <v>0</v>
      </c>
      <c r="J65" s="6"/>
    </row>
    <row r="66" spans="1:14">
      <c r="J66" s="6"/>
    </row>
    <row r="67" spans="1:14">
      <c r="A67" s="386" t="s">
        <v>27</v>
      </c>
      <c r="B67" s="387"/>
      <c r="C67" s="387"/>
      <c r="D67" s="387"/>
      <c r="E67" s="387"/>
      <c r="F67" s="387"/>
      <c r="G67" s="388"/>
      <c r="H67" s="7">
        <f>ROUND(H65+H60+H51+H43+H37+H26,2)</f>
        <v>0</v>
      </c>
      <c r="I67" s="23"/>
      <c r="J67" s="6"/>
    </row>
    <row r="68" spans="1:14">
      <c r="J68" s="6"/>
    </row>
    <row r="69" spans="1:14">
      <c r="A69" s="385" t="s">
        <v>26</v>
      </c>
      <c r="B69" s="385"/>
      <c r="C69" s="385"/>
      <c r="D69" s="385"/>
      <c r="E69" s="385"/>
      <c r="F69" s="385"/>
      <c r="G69" s="385"/>
      <c r="H69" s="385"/>
      <c r="J69" s="6"/>
    </row>
    <row r="70" spans="1:14">
      <c r="J70" s="6"/>
    </row>
    <row r="71" spans="1:14">
      <c r="A71" s="16" t="s">
        <v>12</v>
      </c>
      <c r="B71" s="389" t="s">
        <v>25</v>
      </c>
      <c r="C71" s="390"/>
      <c r="D71" s="390"/>
      <c r="E71" s="390"/>
      <c r="F71" s="390"/>
      <c r="G71" s="22" t="s">
        <v>282</v>
      </c>
      <c r="H71" s="14" t="s">
        <v>9</v>
      </c>
      <c r="J71" s="6"/>
    </row>
    <row r="72" spans="1:14">
      <c r="A72" s="13">
        <v>1</v>
      </c>
      <c r="B72" s="382" t="s">
        <v>286</v>
      </c>
      <c r="C72" s="383"/>
      <c r="D72" s="383"/>
      <c r="E72" s="383"/>
      <c r="F72" s="383"/>
      <c r="G72" s="330">
        <f>'Relação Uniformes'!G12</f>
        <v>0</v>
      </c>
      <c r="H72" s="11">
        <f>G72*2</f>
        <v>0</v>
      </c>
      <c r="J72" s="6"/>
      <c r="K72" s="3"/>
    </row>
    <row r="73" spans="1:14">
      <c r="A73" s="13">
        <v>2</v>
      </c>
      <c r="B73" s="382" t="s">
        <v>335</v>
      </c>
      <c r="C73" s="383"/>
      <c r="D73" s="383"/>
      <c r="E73" s="383"/>
      <c r="F73" s="383"/>
      <c r="G73" s="330">
        <f>'Equip. Materiais'!G15</f>
        <v>0</v>
      </c>
      <c r="H73" s="11">
        <f>G73*2</f>
        <v>0</v>
      </c>
      <c r="J73" s="6"/>
      <c r="K73" s="3"/>
    </row>
    <row r="74" spans="1:14">
      <c r="A74" s="13">
        <v>3</v>
      </c>
      <c r="B74" s="382" t="s">
        <v>23</v>
      </c>
      <c r="C74" s="383"/>
      <c r="D74" s="383"/>
      <c r="E74" s="383"/>
      <c r="F74" s="383"/>
      <c r="G74" s="331"/>
      <c r="H74" s="11">
        <f>(H67+SUM(H72:H73))*G74</f>
        <v>0</v>
      </c>
      <c r="I74" s="20"/>
      <c r="J74" s="6"/>
      <c r="K74" s="3"/>
      <c r="N74" s="19"/>
    </row>
    <row r="75" spans="1:14">
      <c r="A75" s="13">
        <v>4</v>
      </c>
      <c r="B75" s="382" t="s">
        <v>22</v>
      </c>
      <c r="C75" s="383"/>
      <c r="D75" s="383"/>
      <c r="E75" s="383"/>
      <c r="F75" s="383"/>
      <c r="G75" s="331"/>
      <c r="H75" s="11">
        <f>(H67+SUM(H72:H74))*G75</f>
        <v>0</v>
      </c>
      <c r="I75" s="18"/>
      <c r="J75" s="6"/>
      <c r="K75" s="3"/>
    </row>
    <row r="76" spans="1:14">
      <c r="A76" s="386" t="s">
        <v>21</v>
      </c>
      <c r="B76" s="387"/>
      <c r="C76" s="387"/>
      <c r="D76" s="387"/>
      <c r="E76" s="387"/>
      <c r="F76" s="387"/>
      <c r="G76" s="388"/>
      <c r="H76" s="7">
        <f>ROUND(SUM(H72:H75),2)</f>
        <v>0</v>
      </c>
      <c r="I76" s="17"/>
      <c r="J76" s="6"/>
    </row>
    <row r="77" spans="1:14">
      <c r="J77" s="6"/>
    </row>
    <row r="78" spans="1:14">
      <c r="A78" s="385" t="s">
        <v>20</v>
      </c>
      <c r="B78" s="385"/>
      <c r="C78" s="385"/>
      <c r="D78" s="385"/>
      <c r="E78" s="385"/>
      <c r="F78" s="385"/>
      <c r="G78" s="385"/>
      <c r="H78" s="385"/>
      <c r="J78" s="6"/>
    </row>
    <row r="79" spans="1:14">
      <c r="J79" s="6"/>
    </row>
    <row r="80" spans="1:14">
      <c r="A80" s="16" t="s">
        <v>12</v>
      </c>
      <c r="B80" s="392" t="s">
        <v>19</v>
      </c>
      <c r="C80" s="392"/>
      <c r="D80" s="392"/>
      <c r="E80" s="392"/>
      <c r="F80" s="392"/>
      <c r="G80" s="9" t="s">
        <v>18</v>
      </c>
      <c r="H80" s="14" t="s">
        <v>9</v>
      </c>
      <c r="J80" s="6"/>
    </row>
    <row r="81" spans="1:10">
      <c r="A81" s="13">
        <v>1</v>
      </c>
      <c r="B81" s="393" t="s">
        <v>17</v>
      </c>
      <c r="C81" s="393"/>
      <c r="D81" s="393"/>
      <c r="E81" s="393"/>
      <c r="F81" s="393"/>
      <c r="G81" s="332"/>
      <c r="H81" s="11">
        <f>ROUND((44*G81)-(H12/220*150*0.06),2)*2</f>
        <v>0</v>
      </c>
      <c r="J81" s="6"/>
    </row>
    <row r="82" spans="1:10">
      <c r="A82" s="13">
        <v>2</v>
      </c>
      <c r="B82" s="393" t="s">
        <v>16</v>
      </c>
      <c r="C82" s="393"/>
      <c r="D82" s="393"/>
      <c r="E82" s="393"/>
      <c r="F82" s="393"/>
      <c r="G82" s="335"/>
      <c r="H82" s="11">
        <f>ROUND((22*G82)*0.8,2)*2</f>
        <v>0</v>
      </c>
      <c r="I82" s="49"/>
      <c r="J82" s="6"/>
    </row>
    <row r="83" spans="1:10">
      <c r="A83" s="394" t="s">
        <v>15</v>
      </c>
      <c r="B83" s="395"/>
      <c r="C83" s="395"/>
      <c r="D83" s="395"/>
      <c r="E83" s="395"/>
      <c r="F83" s="395"/>
      <c r="G83" s="396"/>
      <c r="H83" s="7">
        <f>ROUND(SUM(H81:H82),2)</f>
        <v>0</v>
      </c>
      <c r="J83" s="6"/>
    </row>
    <row r="84" spans="1:10">
      <c r="J84" s="6"/>
    </row>
    <row r="85" spans="1:10">
      <c r="A85" s="385" t="s">
        <v>14</v>
      </c>
      <c r="B85" s="385"/>
      <c r="C85" s="385"/>
      <c r="D85" s="385"/>
      <c r="E85" s="385"/>
      <c r="F85" s="385"/>
      <c r="G85" s="385"/>
      <c r="H85" s="385"/>
      <c r="J85" s="6"/>
    </row>
    <row r="86" spans="1:10">
      <c r="J86" s="6"/>
    </row>
    <row r="87" spans="1:10">
      <c r="A87" s="16" t="s">
        <v>12</v>
      </c>
      <c r="B87" s="389" t="s">
        <v>13</v>
      </c>
      <c r="C87" s="390"/>
      <c r="D87" s="390"/>
      <c r="E87" s="390"/>
      <c r="F87" s="391"/>
      <c r="G87" s="15" t="s">
        <v>10</v>
      </c>
      <c r="H87" s="14" t="s">
        <v>9</v>
      </c>
      <c r="J87" s="6"/>
    </row>
    <row r="88" spans="1:10">
      <c r="A88" s="13">
        <v>1</v>
      </c>
      <c r="B88" s="382" t="s">
        <v>8</v>
      </c>
      <c r="C88" s="383"/>
      <c r="D88" s="383"/>
      <c r="E88" s="383"/>
      <c r="F88" s="384"/>
      <c r="G88" s="52">
        <v>0.03</v>
      </c>
      <c r="H88" s="11">
        <f>ROUND($H$91/$G$91*G88,2)</f>
        <v>0</v>
      </c>
      <c r="J88" s="6"/>
    </row>
    <row r="89" spans="1:10">
      <c r="A89" s="13">
        <v>2</v>
      </c>
      <c r="B89" s="382" t="s">
        <v>7</v>
      </c>
      <c r="C89" s="383"/>
      <c r="D89" s="383"/>
      <c r="E89" s="383"/>
      <c r="F89" s="384"/>
      <c r="G89" s="52">
        <v>6.4999999999999997E-3</v>
      </c>
      <c r="H89" s="11">
        <f>ROUND($H$91/$G$91*G89,2)</f>
        <v>0</v>
      </c>
      <c r="J89" s="6"/>
    </row>
    <row r="90" spans="1:10">
      <c r="A90" s="13">
        <v>3</v>
      </c>
      <c r="B90" s="382" t="s">
        <v>6</v>
      </c>
      <c r="C90" s="383"/>
      <c r="D90" s="383"/>
      <c r="E90" s="383"/>
      <c r="F90" s="384"/>
      <c r="G90" s="52">
        <v>0.05</v>
      </c>
      <c r="H90" s="11">
        <f>ROUND($H$91/$G$91*G90,2)</f>
        <v>0</v>
      </c>
      <c r="J90" s="6"/>
    </row>
    <row r="91" spans="1:10">
      <c r="A91" s="386" t="s">
        <v>5</v>
      </c>
      <c r="B91" s="387"/>
      <c r="C91" s="387"/>
      <c r="D91" s="387"/>
      <c r="E91" s="387"/>
      <c r="F91" s="388"/>
      <c r="G91" s="10">
        <f>ROUND(SUM(G88:G90),4)</f>
        <v>8.6499999999999994E-2</v>
      </c>
      <c r="H91" s="7">
        <f>ROUND(((H67+H76)*$G$91)/(1-$G$91),2)</f>
        <v>0</v>
      </c>
      <c r="J91" s="6"/>
    </row>
    <row r="92" spans="1:10">
      <c r="G92" s="168"/>
      <c r="J92" s="6"/>
    </row>
    <row r="93" spans="1:10">
      <c r="A93" s="16" t="s">
        <v>12</v>
      </c>
      <c r="B93" s="389" t="s">
        <v>11</v>
      </c>
      <c r="C93" s="390"/>
      <c r="D93" s="390"/>
      <c r="E93" s="390"/>
      <c r="F93" s="391"/>
      <c r="G93" s="15" t="s">
        <v>10</v>
      </c>
      <c r="H93" s="14" t="s">
        <v>9</v>
      </c>
      <c r="J93" s="6"/>
    </row>
    <row r="94" spans="1:10">
      <c r="A94" s="13">
        <v>1</v>
      </c>
      <c r="B94" s="382" t="s">
        <v>8</v>
      </c>
      <c r="C94" s="383"/>
      <c r="D94" s="383"/>
      <c r="E94" s="383"/>
      <c r="F94" s="384"/>
      <c r="G94" s="52">
        <f>G88</f>
        <v>0.03</v>
      </c>
      <c r="H94" s="11">
        <f>ROUND($H$97/$G$97*G94,2)</f>
        <v>0</v>
      </c>
      <c r="J94" s="6"/>
    </row>
    <row r="95" spans="1:10">
      <c r="A95" s="13">
        <v>2</v>
      </c>
      <c r="B95" s="382" t="s">
        <v>7</v>
      </c>
      <c r="C95" s="383"/>
      <c r="D95" s="383"/>
      <c r="E95" s="383"/>
      <c r="F95" s="384"/>
      <c r="G95" s="52">
        <f>G89</f>
        <v>6.4999999999999997E-3</v>
      </c>
      <c r="H95" s="11">
        <f>ROUND($H$97/$G$97*G95,2)</f>
        <v>0</v>
      </c>
      <c r="J95" s="6"/>
    </row>
    <row r="96" spans="1:10">
      <c r="A96" s="13">
        <v>3</v>
      </c>
      <c r="B96" s="382" t="s">
        <v>6</v>
      </c>
      <c r="C96" s="383"/>
      <c r="D96" s="383"/>
      <c r="E96" s="383"/>
      <c r="F96" s="384"/>
      <c r="G96" s="52">
        <f>G90</f>
        <v>0.05</v>
      </c>
      <c r="H96" s="11">
        <f>ROUND($H$97/$G$97*G96,2)</f>
        <v>0</v>
      </c>
      <c r="J96" s="6"/>
    </row>
    <row r="97" spans="1:10">
      <c r="A97" s="386" t="s">
        <v>5</v>
      </c>
      <c r="B97" s="387"/>
      <c r="C97" s="387"/>
      <c r="D97" s="387"/>
      <c r="E97" s="387"/>
      <c r="F97" s="388"/>
      <c r="G97" s="10">
        <f>ROUND(SUM(G94:G96),4)</f>
        <v>8.6499999999999994E-2</v>
      </c>
      <c r="H97" s="7">
        <f>ROUND(((H83)*$G$91)/(1-$G$91),2)</f>
        <v>0</v>
      </c>
      <c r="J97" s="6"/>
    </row>
    <row r="98" spans="1:10">
      <c r="J98" s="6"/>
    </row>
    <row r="99" spans="1:10">
      <c r="A99" s="386" t="s">
        <v>4</v>
      </c>
      <c r="B99" s="387"/>
      <c r="C99" s="387"/>
      <c r="D99" s="387"/>
      <c r="E99" s="387"/>
      <c r="F99" s="387"/>
      <c r="G99" s="388"/>
      <c r="H99" s="7">
        <f>ROUND(H97+H91,2)</f>
        <v>0</v>
      </c>
      <c r="J99" s="6"/>
    </row>
    <row r="100" spans="1:10">
      <c r="J100" s="6"/>
    </row>
    <row r="101" spans="1:10">
      <c r="A101" s="385" t="s">
        <v>3</v>
      </c>
      <c r="B101" s="385"/>
      <c r="C101" s="385"/>
      <c r="D101" s="385"/>
      <c r="E101" s="385"/>
      <c r="F101" s="385"/>
      <c r="G101" s="385"/>
      <c r="H101" s="385"/>
      <c r="J101" s="6"/>
    </row>
    <row r="102" spans="1:10">
      <c r="J102" s="6"/>
    </row>
    <row r="103" spans="1:10">
      <c r="A103" s="386" t="s">
        <v>2</v>
      </c>
      <c r="B103" s="387"/>
      <c r="C103" s="387"/>
      <c r="D103" s="387"/>
      <c r="E103" s="387"/>
      <c r="F103" s="387"/>
      <c r="G103" s="388"/>
      <c r="H103" s="7">
        <f>ROUND(H67+H76+H91,2)</f>
        <v>0</v>
      </c>
      <c r="J103" s="6"/>
    </row>
    <row r="104" spans="1:10">
      <c r="A104" s="8"/>
      <c r="B104" s="8"/>
      <c r="J104" s="6"/>
    </row>
    <row r="105" spans="1:10">
      <c r="A105" s="386" t="s">
        <v>1</v>
      </c>
      <c r="B105" s="387"/>
      <c r="C105" s="387"/>
      <c r="D105" s="387"/>
      <c r="E105" s="387"/>
      <c r="F105" s="387"/>
      <c r="G105" s="388"/>
      <c r="H105" s="7">
        <f>ROUND(H83+H97,2)</f>
        <v>0</v>
      </c>
      <c r="J105" s="6"/>
    </row>
    <row r="106" spans="1:10">
      <c r="A106" s="8"/>
      <c r="B106" s="8"/>
      <c r="J106" s="6"/>
    </row>
    <row r="107" spans="1:10">
      <c r="A107" s="386" t="s">
        <v>0</v>
      </c>
      <c r="B107" s="387"/>
      <c r="C107" s="387"/>
      <c r="D107" s="387"/>
      <c r="E107" s="387"/>
      <c r="F107" s="387"/>
      <c r="G107" s="388"/>
      <c r="H107" s="7">
        <f>ROUND(H67+H76+H83+H99,2)</f>
        <v>0</v>
      </c>
      <c r="I107" s="31"/>
      <c r="J107" s="6"/>
    </row>
  </sheetData>
  <sheetProtection password="EF3F" sheet="1" objects="1" scenarios="1"/>
  <mergeCells count="83">
    <mergeCell ref="B17:G17"/>
    <mergeCell ref="A1:H1"/>
    <mergeCell ref="A2:H2"/>
    <mergeCell ref="A4:H4"/>
    <mergeCell ref="A5:H5"/>
    <mergeCell ref="B7:H7"/>
    <mergeCell ref="A8:H8"/>
    <mergeCell ref="A9:H9"/>
    <mergeCell ref="B10:H10"/>
    <mergeCell ref="A12:G12"/>
    <mergeCell ref="A14:H14"/>
    <mergeCell ref="B16:F16"/>
    <mergeCell ref="B29:F29"/>
    <mergeCell ref="B18:F18"/>
    <mergeCell ref="B19:G19"/>
    <mergeCell ref="B20:G20"/>
    <mergeCell ref="B21:G21"/>
    <mergeCell ref="B22:G22"/>
    <mergeCell ref="B23:G23"/>
    <mergeCell ref="B24:G24"/>
    <mergeCell ref="B25:G25"/>
    <mergeCell ref="A26:G26"/>
    <mergeCell ref="B28:F28"/>
    <mergeCell ref="A43:F43"/>
    <mergeCell ref="B30:F30"/>
    <mergeCell ref="B31:F31"/>
    <mergeCell ref="B32:F32"/>
    <mergeCell ref="B33:F33"/>
    <mergeCell ref="B34:F34"/>
    <mergeCell ref="B36:F36"/>
    <mergeCell ref="A37:F37"/>
    <mergeCell ref="B39:F39"/>
    <mergeCell ref="B40:F40"/>
    <mergeCell ref="B41:F41"/>
    <mergeCell ref="B42:F42"/>
    <mergeCell ref="B45:F45"/>
    <mergeCell ref="B46:F46"/>
    <mergeCell ref="B47:F47"/>
    <mergeCell ref="B48:F48"/>
    <mergeCell ref="B49:F49"/>
    <mergeCell ref="B50:F50"/>
    <mergeCell ref="A51:F51"/>
    <mergeCell ref="B53:G53"/>
    <mergeCell ref="B54:G54"/>
    <mergeCell ref="B55:G55"/>
    <mergeCell ref="B56:G56"/>
    <mergeCell ref="A67:G67"/>
    <mergeCell ref="B62:G62"/>
    <mergeCell ref="B63:G63"/>
    <mergeCell ref="B64:G64"/>
    <mergeCell ref="A65:G65"/>
    <mergeCell ref="B57:G57"/>
    <mergeCell ref="B58:G58"/>
    <mergeCell ref="B59:G59"/>
    <mergeCell ref="A60:G60"/>
    <mergeCell ref="B82:F82"/>
    <mergeCell ref="A69:H69"/>
    <mergeCell ref="B71:F71"/>
    <mergeCell ref="B72:F72"/>
    <mergeCell ref="B73:F73"/>
    <mergeCell ref="B74:F74"/>
    <mergeCell ref="B75:F75"/>
    <mergeCell ref="A76:G76"/>
    <mergeCell ref="A78:H78"/>
    <mergeCell ref="B80:F80"/>
    <mergeCell ref="B81:F81"/>
    <mergeCell ref="A97:F97"/>
    <mergeCell ref="A83:G83"/>
    <mergeCell ref="A85:H85"/>
    <mergeCell ref="B87:F87"/>
    <mergeCell ref="B88:F88"/>
    <mergeCell ref="B89:F89"/>
    <mergeCell ref="B90:F90"/>
    <mergeCell ref="A91:F91"/>
    <mergeCell ref="B93:F93"/>
    <mergeCell ref="B94:F94"/>
    <mergeCell ref="B95:F95"/>
    <mergeCell ref="B96:F96"/>
    <mergeCell ref="A99:G99"/>
    <mergeCell ref="A101:H101"/>
    <mergeCell ref="A103:G103"/>
    <mergeCell ref="A105:G105"/>
    <mergeCell ref="A107:G107"/>
  </mergeCells>
  <printOptions horizontalCentered="1"/>
  <pageMargins left="0.59055118110236227" right="0.39370078740157483" top="1.3779527559055118" bottom="0.78740157480314965" header="0.19685039370078741" footer="0.19685039370078741"/>
  <pageSetup paperSize="9" scale="75" orientation="portrait" r:id="rId1"/>
  <headerFooter alignWithMargins="0"/>
  <rowBreaks count="1" manualBreakCount="1">
    <brk id="65" max="7" man="1"/>
  </rowBreaks>
  <legacyDrawingHF r:id="rId2"/>
</worksheet>
</file>

<file path=xl/worksheets/sheet4.xml><?xml version="1.0" encoding="utf-8"?>
<worksheet xmlns="http://schemas.openxmlformats.org/spreadsheetml/2006/main" xmlns:r="http://schemas.openxmlformats.org/officeDocument/2006/relationships">
  <sheetPr>
    <tabColor theme="6" tint="0.59999389629810485"/>
  </sheetPr>
  <dimension ref="A1:N108"/>
  <sheetViews>
    <sheetView view="pageBreakPreview" zoomScale="90" zoomScaleNormal="100" zoomScaleSheetLayoutView="90" workbookViewId="0">
      <selection activeCell="A36" sqref="A36:F36"/>
    </sheetView>
  </sheetViews>
  <sheetFormatPr defaultRowHeight="12.75"/>
  <cols>
    <col min="1" max="1" width="10.42578125" style="5" customWidth="1"/>
    <col min="2" max="2" width="16.42578125" style="2" customWidth="1"/>
    <col min="3" max="3" width="6.85546875" style="5" customWidth="1"/>
    <col min="4" max="4" width="14.42578125" style="5" customWidth="1"/>
    <col min="5" max="5" width="15.85546875" style="5" customWidth="1"/>
    <col min="6" max="6" width="16" style="5" customWidth="1"/>
    <col min="7" max="7" width="16.28515625" style="4" customWidth="1"/>
    <col min="8" max="8" width="17.42578125" style="3" customWidth="1"/>
    <col min="9" max="9" width="17.85546875" style="2" customWidth="1"/>
    <col min="10" max="10" width="12.85546875" style="2" bestFit="1" customWidth="1"/>
    <col min="11" max="11" width="9.42578125" style="2" bestFit="1" customWidth="1"/>
    <col min="12" max="16384" width="9.140625" style="1"/>
  </cols>
  <sheetData>
    <row r="1" spans="1:9" ht="27" customHeight="1">
      <c r="A1" s="412" t="s">
        <v>449</v>
      </c>
      <c r="B1" s="412"/>
      <c r="C1" s="412"/>
      <c r="D1" s="412"/>
      <c r="E1" s="412"/>
      <c r="F1" s="412"/>
      <c r="G1" s="412"/>
      <c r="H1" s="412"/>
      <c r="I1" s="30"/>
    </row>
    <row r="2" spans="1:9">
      <c r="A2" s="413" t="s">
        <v>72</v>
      </c>
      <c r="B2" s="414"/>
      <c r="C2" s="414"/>
      <c r="D2" s="414"/>
      <c r="E2" s="414"/>
      <c r="F2" s="414"/>
      <c r="G2" s="414"/>
      <c r="H2" s="415"/>
    </row>
    <row r="3" spans="1:9">
      <c r="A3" s="2"/>
    </row>
    <row r="4" spans="1:9">
      <c r="A4" s="434" t="s">
        <v>437</v>
      </c>
      <c r="B4" s="434"/>
      <c r="C4" s="434"/>
      <c r="D4" s="434"/>
      <c r="E4" s="434"/>
      <c r="F4" s="434"/>
      <c r="G4" s="434"/>
      <c r="H4" s="434"/>
    </row>
    <row r="5" spans="1:9">
      <c r="A5" s="434" t="s">
        <v>399</v>
      </c>
      <c r="B5" s="434"/>
      <c r="C5" s="434"/>
      <c r="D5" s="434"/>
      <c r="E5" s="434"/>
      <c r="F5" s="434"/>
      <c r="G5" s="434"/>
      <c r="H5" s="434"/>
    </row>
    <row r="6" spans="1:9">
      <c r="A6" s="28"/>
      <c r="B6" s="28"/>
      <c r="C6" s="27"/>
      <c r="D6" s="27"/>
      <c r="E6" s="27"/>
      <c r="F6" s="27"/>
      <c r="G6" s="26"/>
      <c r="H6" s="25"/>
    </row>
    <row r="7" spans="1:9">
      <c r="A7" s="29" t="s">
        <v>71</v>
      </c>
      <c r="B7" s="417"/>
      <c r="C7" s="417"/>
      <c r="D7" s="417"/>
      <c r="E7" s="417"/>
      <c r="F7" s="417"/>
      <c r="G7" s="417"/>
      <c r="H7" s="418"/>
    </row>
    <row r="8" spans="1:9">
      <c r="A8" s="435" t="s">
        <v>439</v>
      </c>
      <c r="B8" s="435"/>
      <c r="C8" s="435"/>
      <c r="D8" s="435"/>
      <c r="E8" s="435"/>
      <c r="F8" s="435"/>
      <c r="G8" s="435"/>
      <c r="H8" s="435"/>
    </row>
    <row r="9" spans="1:9">
      <c r="A9" s="423" t="s">
        <v>76</v>
      </c>
      <c r="B9" s="423"/>
      <c r="C9" s="423"/>
      <c r="D9" s="423"/>
      <c r="E9" s="423"/>
      <c r="F9" s="423"/>
      <c r="G9" s="423"/>
      <c r="H9" s="423"/>
    </row>
    <row r="10" spans="1:9">
      <c r="A10" s="29" t="s">
        <v>69</v>
      </c>
      <c r="B10" s="417"/>
      <c r="C10" s="417"/>
      <c r="D10" s="417"/>
      <c r="E10" s="417"/>
      <c r="F10" s="417"/>
      <c r="G10" s="417"/>
      <c r="H10" s="418"/>
    </row>
    <row r="11" spans="1:9">
      <c r="A11" s="28"/>
      <c r="B11" s="28"/>
      <c r="C11" s="27"/>
      <c r="D11" s="27"/>
      <c r="E11" s="27"/>
      <c r="F11" s="27"/>
      <c r="G11" s="26"/>
      <c r="H11" s="25"/>
    </row>
    <row r="12" spans="1:9">
      <c r="A12" s="386" t="s">
        <v>68</v>
      </c>
      <c r="B12" s="387"/>
      <c r="C12" s="387"/>
      <c r="D12" s="387"/>
      <c r="E12" s="387"/>
      <c r="F12" s="387"/>
      <c r="G12" s="388"/>
      <c r="H12" s="333"/>
    </row>
    <row r="14" spans="1:9">
      <c r="A14" s="385" t="s">
        <v>67</v>
      </c>
      <c r="B14" s="385"/>
      <c r="C14" s="385"/>
      <c r="D14" s="385"/>
      <c r="E14" s="385"/>
      <c r="F14" s="385"/>
      <c r="G14" s="385"/>
      <c r="H14" s="385"/>
    </row>
    <row r="16" spans="1:9">
      <c r="A16" s="22" t="s">
        <v>12</v>
      </c>
      <c r="B16" s="389" t="s">
        <v>66</v>
      </c>
      <c r="C16" s="390"/>
      <c r="D16" s="390"/>
      <c r="E16" s="390"/>
      <c r="F16" s="391"/>
      <c r="G16" s="15" t="s">
        <v>10</v>
      </c>
      <c r="H16" s="14" t="s">
        <v>9</v>
      </c>
    </row>
    <row r="17" spans="1:8">
      <c r="A17" s="13">
        <v>1</v>
      </c>
      <c r="B17" s="409" t="s">
        <v>65</v>
      </c>
      <c r="C17" s="410"/>
      <c r="D17" s="410"/>
      <c r="E17" s="410"/>
      <c r="F17" s="410"/>
      <c r="G17" s="411"/>
      <c r="H17" s="11">
        <f>ROUND($H$12*2,2)</f>
        <v>0</v>
      </c>
    </row>
    <row r="18" spans="1:8">
      <c r="A18" s="13">
        <v>2</v>
      </c>
      <c r="B18" s="382" t="s">
        <v>64</v>
      </c>
      <c r="C18" s="383"/>
      <c r="D18" s="383"/>
      <c r="E18" s="383"/>
      <c r="F18" s="384"/>
      <c r="G18" s="12">
        <v>0.3</v>
      </c>
      <c r="H18" s="11">
        <f>ROUND(H17*G18,2)</f>
        <v>0</v>
      </c>
    </row>
    <row r="19" spans="1:8">
      <c r="A19" s="13">
        <v>3</v>
      </c>
      <c r="B19" s="409" t="s">
        <v>63</v>
      </c>
      <c r="C19" s="410"/>
      <c r="D19" s="410"/>
      <c r="E19" s="410"/>
      <c r="F19" s="410"/>
      <c r="G19" s="411"/>
      <c r="H19" s="11">
        <f>ROUND((ROUND($H$12/220/6,2)*1.3)*15,2)*2</f>
        <v>0</v>
      </c>
    </row>
    <row r="20" spans="1:8">
      <c r="A20" s="13">
        <v>4</v>
      </c>
      <c r="B20" s="409" t="s">
        <v>62</v>
      </c>
      <c r="C20" s="410"/>
      <c r="D20" s="410"/>
      <c r="E20" s="410"/>
      <c r="F20" s="410"/>
      <c r="G20" s="411"/>
      <c r="H20" s="11">
        <f>ROUND((H19)*(5/25),2)</f>
        <v>0</v>
      </c>
    </row>
    <row r="21" spans="1:8">
      <c r="A21" s="13">
        <v>5</v>
      </c>
      <c r="B21" s="431"/>
      <c r="C21" s="432"/>
      <c r="D21" s="432"/>
      <c r="E21" s="432"/>
      <c r="F21" s="432"/>
      <c r="G21" s="433"/>
      <c r="H21" s="11"/>
    </row>
    <row r="22" spans="1:8">
      <c r="A22" s="13">
        <v>8</v>
      </c>
      <c r="B22" s="409"/>
      <c r="C22" s="410"/>
      <c r="D22" s="410"/>
      <c r="E22" s="410"/>
      <c r="F22" s="410"/>
      <c r="G22" s="411"/>
      <c r="H22" s="11"/>
    </row>
    <row r="23" spans="1:8">
      <c r="A23" s="13">
        <v>9</v>
      </c>
      <c r="B23" s="409"/>
      <c r="C23" s="410"/>
      <c r="D23" s="410"/>
      <c r="E23" s="410"/>
      <c r="F23" s="410"/>
      <c r="G23" s="411"/>
      <c r="H23" s="11"/>
    </row>
    <row r="24" spans="1:8">
      <c r="A24" s="13">
        <v>10</v>
      </c>
      <c r="B24" s="409"/>
      <c r="C24" s="410"/>
      <c r="D24" s="410"/>
      <c r="E24" s="410"/>
      <c r="F24" s="410"/>
      <c r="G24" s="411"/>
      <c r="H24" s="11"/>
    </row>
    <row r="25" spans="1:8">
      <c r="A25" s="386" t="s">
        <v>5</v>
      </c>
      <c r="B25" s="387"/>
      <c r="C25" s="387"/>
      <c r="D25" s="387"/>
      <c r="E25" s="387"/>
      <c r="F25" s="387"/>
      <c r="G25" s="388"/>
      <c r="H25" s="7">
        <f>ROUND(SUM(H17:H24),2)</f>
        <v>0</v>
      </c>
    </row>
    <row r="27" spans="1:8">
      <c r="A27" s="22" t="s">
        <v>61</v>
      </c>
      <c r="B27" s="389" t="s">
        <v>60</v>
      </c>
      <c r="C27" s="390"/>
      <c r="D27" s="390"/>
      <c r="E27" s="390"/>
      <c r="F27" s="391"/>
      <c r="G27" s="15" t="s">
        <v>10</v>
      </c>
      <c r="H27" s="14" t="s">
        <v>9</v>
      </c>
    </row>
    <row r="28" spans="1:8">
      <c r="A28" s="13">
        <v>1</v>
      </c>
      <c r="B28" s="382" t="s">
        <v>59</v>
      </c>
      <c r="C28" s="383"/>
      <c r="D28" s="383"/>
      <c r="E28" s="383"/>
      <c r="F28" s="384"/>
      <c r="G28" s="12">
        <v>0.2</v>
      </c>
      <c r="H28" s="11">
        <f>ROUND($H$25*G28,2)</f>
        <v>0</v>
      </c>
    </row>
    <row r="29" spans="1:8">
      <c r="A29" s="13">
        <v>2</v>
      </c>
      <c r="B29" s="382" t="s">
        <v>58</v>
      </c>
      <c r="C29" s="383"/>
      <c r="D29" s="383"/>
      <c r="E29" s="383"/>
      <c r="F29" s="384"/>
      <c r="G29" s="12">
        <v>1.4999999999999999E-2</v>
      </c>
      <c r="H29" s="11">
        <f t="shared" ref="H29:H35" si="0">ROUND($H$25*G29,2)</f>
        <v>0</v>
      </c>
    </row>
    <row r="30" spans="1:8">
      <c r="A30" s="13">
        <v>3</v>
      </c>
      <c r="B30" s="382" t="s">
        <v>57</v>
      </c>
      <c r="C30" s="383"/>
      <c r="D30" s="383"/>
      <c r="E30" s="383"/>
      <c r="F30" s="384"/>
      <c r="G30" s="12">
        <v>0.01</v>
      </c>
      <c r="H30" s="11">
        <f t="shared" si="0"/>
        <v>0</v>
      </c>
    </row>
    <row r="31" spans="1:8">
      <c r="A31" s="13">
        <v>4</v>
      </c>
      <c r="B31" s="382" t="s">
        <v>56</v>
      </c>
      <c r="C31" s="383"/>
      <c r="D31" s="383"/>
      <c r="E31" s="383"/>
      <c r="F31" s="384"/>
      <c r="G31" s="12">
        <v>2E-3</v>
      </c>
      <c r="H31" s="11">
        <f t="shared" si="0"/>
        <v>0</v>
      </c>
    </row>
    <row r="32" spans="1:8">
      <c r="A32" s="13">
        <v>5</v>
      </c>
      <c r="B32" s="382" t="s">
        <v>55</v>
      </c>
      <c r="C32" s="383"/>
      <c r="D32" s="383"/>
      <c r="E32" s="383"/>
      <c r="F32" s="384"/>
      <c r="G32" s="12">
        <v>2.5000000000000001E-2</v>
      </c>
      <c r="H32" s="11">
        <f t="shared" si="0"/>
        <v>0</v>
      </c>
    </row>
    <row r="33" spans="1:10">
      <c r="A33" s="13">
        <v>6</v>
      </c>
      <c r="B33" s="382" t="s">
        <v>54</v>
      </c>
      <c r="C33" s="383"/>
      <c r="D33" s="383"/>
      <c r="E33" s="383"/>
      <c r="F33" s="384"/>
      <c r="G33" s="34">
        <v>0.08</v>
      </c>
      <c r="H33" s="35">
        <f>ROUND($H$25*G33,2)</f>
        <v>0</v>
      </c>
    </row>
    <row r="34" spans="1:10">
      <c r="A34" s="13">
        <v>7</v>
      </c>
      <c r="B34" s="21" t="s">
        <v>53</v>
      </c>
      <c r="C34" s="13" t="s">
        <v>52</v>
      </c>
      <c r="D34" s="515">
        <v>0.03</v>
      </c>
      <c r="E34" s="13" t="s">
        <v>51</v>
      </c>
      <c r="F34" s="516">
        <v>1</v>
      </c>
      <c r="G34" s="36">
        <f>ROUND(D34*F34,4)</f>
        <v>0.03</v>
      </c>
      <c r="H34" s="11">
        <f t="shared" si="0"/>
        <v>0</v>
      </c>
    </row>
    <row r="35" spans="1:10">
      <c r="A35" s="13">
        <v>8</v>
      </c>
      <c r="B35" s="382" t="s">
        <v>50</v>
      </c>
      <c r="C35" s="383"/>
      <c r="D35" s="383"/>
      <c r="E35" s="383"/>
      <c r="F35" s="384"/>
      <c r="G35" s="12">
        <v>6.0000000000000001E-3</v>
      </c>
      <c r="H35" s="11">
        <f t="shared" si="0"/>
        <v>0</v>
      </c>
    </row>
    <row r="36" spans="1:10">
      <c r="A36" s="386" t="s">
        <v>5</v>
      </c>
      <c r="B36" s="387"/>
      <c r="C36" s="387"/>
      <c r="D36" s="387"/>
      <c r="E36" s="387"/>
      <c r="F36" s="388"/>
      <c r="G36" s="10">
        <f>SUM(G28:G35)</f>
        <v>0.3680000000000001</v>
      </c>
      <c r="H36" s="7">
        <f>ROUND(SUM(H28:H35),2)</f>
        <v>0</v>
      </c>
    </row>
    <row r="38" spans="1:10">
      <c r="A38" s="22" t="s">
        <v>49</v>
      </c>
      <c r="B38" s="389" t="s">
        <v>48</v>
      </c>
      <c r="C38" s="390"/>
      <c r="D38" s="390"/>
      <c r="E38" s="390"/>
      <c r="F38" s="391"/>
      <c r="G38" s="15" t="s">
        <v>10</v>
      </c>
      <c r="H38" s="14" t="s">
        <v>9</v>
      </c>
    </row>
    <row r="39" spans="1:10">
      <c r="A39" s="13">
        <v>1</v>
      </c>
      <c r="B39" s="382" t="s">
        <v>47</v>
      </c>
      <c r="C39" s="383"/>
      <c r="D39" s="383"/>
      <c r="E39" s="383"/>
      <c r="F39" s="384"/>
      <c r="G39" s="36">
        <f>ROUND(1/12,4)</f>
        <v>8.3299999999999999E-2</v>
      </c>
      <c r="H39" s="37">
        <f>ROUND($H$25*G39,2)</f>
        <v>0</v>
      </c>
    </row>
    <row r="40" spans="1:10">
      <c r="A40" s="13">
        <v>2</v>
      </c>
      <c r="B40" s="382" t="s">
        <v>46</v>
      </c>
      <c r="C40" s="383"/>
      <c r="D40" s="383"/>
      <c r="E40" s="383"/>
      <c r="F40" s="384"/>
      <c r="G40" s="41">
        <v>3.0249999999999999E-2</v>
      </c>
      <c r="H40" s="37">
        <f>ROUND($H$25*G40,2)</f>
        <v>0</v>
      </c>
    </row>
    <row r="41" spans="1:10">
      <c r="A41" s="13">
        <v>3</v>
      </c>
      <c r="B41" s="382" t="s">
        <v>32</v>
      </c>
      <c r="C41" s="383"/>
      <c r="D41" s="383"/>
      <c r="E41" s="383"/>
      <c r="F41" s="384"/>
      <c r="G41" s="12">
        <f>ROUND((G39+G40)*G36,4)</f>
        <v>4.1799999999999997E-2</v>
      </c>
      <c r="H41" s="11">
        <f>ROUND($H$25*G41,2)</f>
        <v>0</v>
      </c>
      <c r="J41" s="24"/>
    </row>
    <row r="42" spans="1:10">
      <c r="A42" s="386" t="s">
        <v>5</v>
      </c>
      <c r="B42" s="387"/>
      <c r="C42" s="387"/>
      <c r="D42" s="387"/>
      <c r="E42" s="387"/>
      <c r="F42" s="388"/>
      <c r="G42" s="10">
        <f>SUM(G39:G41)</f>
        <v>0.15534999999999999</v>
      </c>
      <c r="H42" s="7">
        <f>ROUND(SUM(H39:H41),2)</f>
        <v>0</v>
      </c>
    </row>
    <row r="44" spans="1:10">
      <c r="A44" s="22" t="s">
        <v>45</v>
      </c>
      <c r="B44" s="389" t="s">
        <v>44</v>
      </c>
      <c r="C44" s="390"/>
      <c r="D44" s="390"/>
      <c r="E44" s="390"/>
      <c r="F44" s="391"/>
      <c r="G44" s="15" t="s">
        <v>10</v>
      </c>
      <c r="H44" s="14" t="s">
        <v>9</v>
      </c>
    </row>
    <row r="45" spans="1:10" ht="15">
      <c r="A45" s="13">
        <v>1</v>
      </c>
      <c r="B45" s="382" t="s">
        <v>43</v>
      </c>
      <c r="C45" s="383"/>
      <c r="D45" s="383"/>
      <c r="E45" s="383"/>
      <c r="F45" s="384"/>
      <c r="G45" s="33">
        <f>(1+(1/12)+(1/12)+(1/12/3))/12*0.05</f>
        <v>4.9768518518518512E-3</v>
      </c>
      <c r="H45" s="11">
        <f t="shared" ref="H45:H46" si="1">ROUND($H$25*G45,2)</f>
        <v>0</v>
      </c>
      <c r="J45" s="6"/>
    </row>
    <row r="46" spans="1:10" ht="15">
      <c r="A46" s="13">
        <v>2</v>
      </c>
      <c r="B46" s="382" t="s">
        <v>42</v>
      </c>
      <c r="C46" s="383"/>
      <c r="D46" s="383"/>
      <c r="E46" s="383"/>
      <c r="F46" s="384"/>
      <c r="G46" s="33">
        <f>G45*0.08</f>
        <v>3.9814814814814812E-4</v>
      </c>
      <c r="H46" s="11">
        <f t="shared" si="1"/>
        <v>0</v>
      </c>
      <c r="J46" s="6"/>
    </row>
    <row r="47" spans="1:10" ht="15">
      <c r="A47" s="75">
        <v>4</v>
      </c>
      <c r="B47" s="84" t="s">
        <v>41</v>
      </c>
      <c r="C47" s="85"/>
      <c r="D47" s="85"/>
      <c r="E47" s="85"/>
      <c r="F47" s="86"/>
      <c r="G47" s="83">
        <f>(7/30/12)*0.9</f>
        <v>1.7500000000000002E-2</v>
      </c>
      <c r="H47" s="11">
        <f>ROUND($H$25*G47,2)</f>
        <v>0</v>
      </c>
      <c r="J47" s="6"/>
    </row>
    <row r="48" spans="1:10" ht="15">
      <c r="A48" s="75">
        <v>5</v>
      </c>
      <c r="B48" s="84" t="s">
        <v>40</v>
      </c>
      <c r="C48" s="85"/>
      <c r="D48" s="85"/>
      <c r="E48" s="85"/>
      <c r="F48" s="86"/>
      <c r="G48" s="82">
        <f>G47*$G$36</f>
        <v>6.4400000000000021E-3</v>
      </c>
      <c r="H48" s="11">
        <f>ROUND($H$25*G48,2)</f>
        <v>0</v>
      </c>
      <c r="J48" s="6"/>
    </row>
    <row r="49" spans="1:10" ht="15">
      <c r="A49" s="75">
        <v>6</v>
      </c>
      <c r="B49" s="397" t="s">
        <v>80</v>
      </c>
      <c r="C49" s="398"/>
      <c r="D49" s="398"/>
      <c r="E49" s="398"/>
      <c r="F49" s="399"/>
      <c r="G49" s="82">
        <v>0.04</v>
      </c>
      <c r="H49" s="11">
        <f>ROUND($H$25*G49,2)</f>
        <v>0</v>
      </c>
      <c r="J49" s="6"/>
    </row>
    <row r="50" spans="1:10">
      <c r="J50" s="6"/>
    </row>
    <row r="51" spans="1:10">
      <c r="A51" s="386" t="s">
        <v>5</v>
      </c>
      <c r="B51" s="387"/>
      <c r="C51" s="387"/>
      <c r="D51" s="387"/>
      <c r="E51" s="387"/>
      <c r="F51" s="388"/>
      <c r="G51" s="10">
        <f>SUM(G45:G49)</f>
        <v>6.9315000000000002E-2</v>
      </c>
      <c r="H51" s="7">
        <f>ROUND(SUM(H45:H49),2)</f>
        <v>0</v>
      </c>
      <c r="J51" s="6"/>
    </row>
    <row r="52" spans="1:10">
      <c r="A52" s="2"/>
      <c r="J52" s="6"/>
    </row>
    <row r="53" spans="1:10">
      <c r="A53" s="22" t="s">
        <v>39</v>
      </c>
      <c r="B53" s="389" t="s">
        <v>38</v>
      </c>
      <c r="C53" s="390"/>
      <c r="D53" s="390"/>
      <c r="E53" s="390"/>
      <c r="F53" s="390"/>
      <c r="G53" s="391"/>
      <c r="H53" s="14" t="s">
        <v>9</v>
      </c>
      <c r="J53" s="6"/>
    </row>
    <row r="54" spans="1:10">
      <c r="A54" s="38">
        <v>1</v>
      </c>
      <c r="B54" s="400" t="s">
        <v>349</v>
      </c>
      <c r="C54" s="401"/>
      <c r="D54" s="401"/>
      <c r="E54" s="401"/>
      <c r="F54" s="401"/>
      <c r="G54" s="402"/>
      <c r="H54" s="94">
        <f>ROUND((H25*9.075%)+(H25*(9.075%)*G36),2)</f>
        <v>0</v>
      </c>
      <c r="J54" s="6"/>
    </row>
    <row r="55" spans="1:10">
      <c r="A55" s="13">
        <v>2</v>
      </c>
      <c r="B55" s="400" t="s">
        <v>37</v>
      </c>
      <c r="C55" s="401"/>
      <c r="D55" s="401"/>
      <c r="E55" s="401"/>
      <c r="F55" s="401"/>
      <c r="G55" s="402"/>
      <c r="H55" s="94">
        <f>ROUND((1/30)/12*(H25+H42+H64+H65+H54+H51+H36),2)</f>
        <v>0</v>
      </c>
      <c r="J55" s="6"/>
    </row>
    <row r="56" spans="1:10">
      <c r="A56" s="13">
        <v>3</v>
      </c>
      <c r="B56" s="400" t="s">
        <v>36</v>
      </c>
      <c r="C56" s="401"/>
      <c r="D56" s="401"/>
      <c r="E56" s="401"/>
      <c r="F56" s="401"/>
      <c r="G56" s="402"/>
      <c r="H56" s="94">
        <f>ROUND((((1/30)*5)/12*(H25+H42+H51+H54+H64+H65+H36)*0.015),2)</f>
        <v>0</v>
      </c>
      <c r="J56" s="6"/>
    </row>
    <row r="57" spans="1:10">
      <c r="A57" s="13">
        <v>4</v>
      </c>
      <c r="B57" s="400" t="s">
        <v>35</v>
      </c>
      <c r="C57" s="401"/>
      <c r="D57" s="401"/>
      <c r="E57" s="401"/>
      <c r="F57" s="401"/>
      <c r="G57" s="402"/>
      <c r="H57" s="94">
        <f>ROUND((((($H$25+H43+H51+H54+H64+H65+H37)/30*0.69)/12)),2)</f>
        <v>0</v>
      </c>
      <c r="J57" s="6"/>
    </row>
    <row r="58" spans="1:10">
      <c r="A58" s="13">
        <v>5</v>
      </c>
      <c r="B58" s="400" t="s">
        <v>34</v>
      </c>
      <c r="C58" s="401"/>
      <c r="D58" s="401"/>
      <c r="E58" s="401"/>
      <c r="F58" s="401"/>
      <c r="G58" s="402"/>
      <c r="H58" s="92">
        <f>ROUND((((($H$25*0.121)+(G37)*(H26*0.121))*(4/12)))*0.02,2) + ((G34*H26 + G37*H40 + H64 + H65 + H51)*4/12)*0.02</f>
        <v>0</v>
      </c>
      <c r="J58" s="6"/>
    </row>
    <row r="59" spans="1:10">
      <c r="A59" s="13">
        <v>6</v>
      </c>
      <c r="B59" s="400" t="s">
        <v>33</v>
      </c>
      <c r="C59" s="401"/>
      <c r="D59" s="401"/>
      <c r="E59" s="401"/>
      <c r="F59" s="401"/>
      <c r="G59" s="402"/>
      <c r="H59" s="92">
        <f>ROUND(((3/30)/12)*(H26+H43+H51+H54+H64+H65+H37),2)</f>
        <v>0</v>
      </c>
      <c r="J59" s="6"/>
    </row>
    <row r="60" spans="1:10">
      <c r="A60" s="386" t="s">
        <v>5</v>
      </c>
      <c r="B60" s="387"/>
      <c r="C60" s="387"/>
      <c r="D60" s="387"/>
      <c r="E60" s="387"/>
      <c r="F60" s="387"/>
      <c r="G60" s="388"/>
      <c r="H60" s="7">
        <f>ROUND(SUM(H54:H59),2)</f>
        <v>0</v>
      </c>
      <c r="I60" s="17"/>
      <c r="J60" s="6"/>
    </row>
    <row r="61" spans="1:10">
      <c r="J61" s="6"/>
    </row>
    <row r="62" spans="1:10">
      <c r="A62" s="22" t="s">
        <v>31</v>
      </c>
      <c r="B62" s="389" t="s">
        <v>30</v>
      </c>
      <c r="C62" s="390"/>
      <c r="D62" s="390"/>
      <c r="E62" s="390"/>
      <c r="F62" s="390"/>
      <c r="G62" s="391"/>
      <c r="H62" s="14" t="s">
        <v>9</v>
      </c>
      <c r="J62" s="6"/>
    </row>
    <row r="63" spans="1:10" s="95" customFormat="1">
      <c r="A63" s="87">
        <v>1</v>
      </c>
      <c r="B63" s="428" t="s">
        <v>79</v>
      </c>
      <c r="C63" s="429"/>
      <c r="D63" s="429"/>
      <c r="E63" s="429"/>
      <c r="F63" s="429"/>
      <c r="G63" s="430"/>
      <c r="H63" s="336">
        <f>ROUND(ROUND((ROUND($H$12/220*1.5,2)*15)/(60/30),2)*1.288,2)*2</f>
        <v>0</v>
      </c>
      <c r="J63" s="96"/>
    </row>
    <row r="64" spans="1:10">
      <c r="A64" s="13">
        <v>2</v>
      </c>
      <c r="B64" s="382" t="s">
        <v>29</v>
      </c>
      <c r="C64" s="383"/>
      <c r="D64" s="383"/>
      <c r="E64" s="383"/>
      <c r="F64" s="383"/>
      <c r="G64" s="384"/>
      <c r="H64" s="332"/>
      <c r="J64" s="6"/>
    </row>
    <row r="65" spans="1:14">
      <c r="A65" s="13">
        <v>3</v>
      </c>
      <c r="B65" s="382" t="s">
        <v>28</v>
      </c>
      <c r="C65" s="383"/>
      <c r="D65" s="383"/>
      <c r="E65" s="383"/>
      <c r="F65" s="383"/>
      <c r="G65" s="384"/>
      <c r="H65" s="332"/>
      <c r="J65" s="6"/>
    </row>
    <row r="66" spans="1:14">
      <c r="A66" s="386" t="s">
        <v>5</v>
      </c>
      <c r="B66" s="387"/>
      <c r="C66" s="387"/>
      <c r="D66" s="387"/>
      <c r="E66" s="387"/>
      <c r="F66" s="387"/>
      <c r="G66" s="388"/>
      <c r="H66" s="7">
        <f>ROUND(SUM(H63:H65),4)</f>
        <v>0</v>
      </c>
      <c r="J66" s="6"/>
    </row>
    <row r="67" spans="1:14">
      <c r="J67" s="6"/>
    </row>
    <row r="68" spans="1:14">
      <c r="A68" s="386" t="s">
        <v>27</v>
      </c>
      <c r="B68" s="387"/>
      <c r="C68" s="387"/>
      <c r="D68" s="387"/>
      <c r="E68" s="387"/>
      <c r="F68" s="387"/>
      <c r="G68" s="388"/>
      <c r="H68" s="7">
        <f>ROUND(H66+H60+H51+H42+H36+H25,2)</f>
        <v>0</v>
      </c>
      <c r="I68" s="23"/>
      <c r="J68" s="6"/>
    </row>
    <row r="69" spans="1:14">
      <c r="J69" s="6"/>
    </row>
    <row r="70" spans="1:14">
      <c r="A70" s="385" t="s">
        <v>26</v>
      </c>
      <c r="B70" s="385"/>
      <c r="C70" s="385"/>
      <c r="D70" s="385"/>
      <c r="E70" s="385"/>
      <c r="F70" s="385"/>
      <c r="G70" s="385"/>
      <c r="H70" s="385"/>
      <c r="J70" s="6"/>
    </row>
    <row r="71" spans="1:14">
      <c r="J71" s="6"/>
    </row>
    <row r="72" spans="1:14">
      <c r="A72" s="16" t="s">
        <v>12</v>
      </c>
      <c r="B72" s="389" t="s">
        <v>25</v>
      </c>
      <c r="C72" s="390"/>
      <c r="D72" s="390"/>
      <c r="E72" s="390"/>
      <c r="F72" s="390"/>
      <c r="G72" s="22" t="s">
        <v>282</v>
      </c>
      <c r="H72" s="14" t="s">
        <v>9</v>
      </c>
      <c r="J72" s="6"/>
    </row>
    <row r="73" spans="1:14">
      <c r="A73" s="13">
        <v>1</v>
      </c>
      <c r="B73" s="382" t="s">
        <v>286</v>
      </c>
      <c r="C73" s="383"/>
      <c r="D73" s="383"/>
      <c r="E73" s="383"/>
      <c r="F73" s="383"/>
      <c r="G73" s="330">
        <f>'Relação Uniformes'!G12</f>
        <v>0</v>
      </c>
      <c r="H73" s="11">
        <f>G73*2</f>
        <v>0</v>
      </c>
      <c r="J73" s="6"/>
      <c r="K73" s="3"/>
    </row>
    <row r="74" spans="1:14">
      <c r="A74" s="13">
        <v>2</v>
      </c>
      <c r="B74" s="382" t="s">
        <v>335</v>
      </c>
      <c r="C74" s="383"/>
      <c r="D74" s="383"/>
      <c r="E74" s="383"/>
      <c r="F74" s="383"/>
      <c r="G74" s="330">
        <f>'Equip. Materiais'!G15</f>
        <v>0</v>
      </c>
      <c r="H74" s="11">
        <f>G74*2</f>
        <v>0</v>
      </c>
      <c r="J74" s="6"/>
      <c r="K74" s="3"/>
    </row>
    <row r="75" spans="1:14">
      <c r="A75" s="13">
        <v>3</v>
      </c>
      <c r="B75" s="382" t="s">
        <v>23</v>
      </c>
      <c r="C75" s="383"/>
      <c r="D75" s="383"/>
      <c r="E75" s="383"/>
      <c r="F75" s="383"/>
      <c r="G75" s="331"/>
      <c r="H75" s="11">
        <f>(H68+SUM(H73:H74))*G75</f>
        <v>0</v>
      </c>
      <c r="I75" s="20"/>
      <c r="J75" s="6"/>
      <c r="K75" s="3"/>
      <c r="N75" s="19"/>
    </row>
    <row r="76" spans="1:14">
      <c r="A76" s="13">
        <v>4</v>
      </c>
      <c r="B76" s="382" t="s">
        <v>22</v>
      </c>
      <c r="C76" s="383"/>
      <c r="D76" s="383"/>
      <c r="E76" s="383"/>
      <c r="F76" s="383"/>
      <c r="G76" s="331"/>
      <c r="H76" s="11">
        <f>(H68+SUM(H73:H75))*G76</f>
        <v>0</v>
      </c>
      <c r="I76" s="18"/>
      <c r="J76" s="6"/>
      <c r="K76" s="3"/>
    </row>
    <row r="77" spans="1:14">
      <c r="A77" s="386" t="s">
        <v>21</v>
      </c>
      <c r="B77" s="387"/>
      <c r="C77" s="387"/>
      <c r="D77" s="387"/>
      <c r="E77" s="387"/>
      <c r="F77" s="387"/>
      <c r="G77" s="388"/>
      <c r="H77" s="7">
        <f>ROUND(SUM(H73:H76),2)</f>
        <v>0</v>
      </c>
      <c r="I77" s="17"/>
      <c r="J77" s="6"/>
    </row>
    <row r="78" spans="1:14">
      <c r="J78" s="6"/>
    </row>
    <row r="79" spans="1:14">
      <c r="A79" s="385" t="s">
        <v>20</v>
      </c>
      <c r="B79" s="385"/>
      <c r="C79" s="385"/>
      <c r="D79" s="385"/>
      <c r="E79" s="385"/>
      <c r="F79" s="385"/>
      <c r="G79" s="385"/>
      <c r="H79" s="385"/>
      <c r="J79" s="6"/>
    </row>
    <row r="80" spans="1:14">
      <c r="J80" s="6"/>
    </row>
    <row r="81" spans="1:10">
      <c r="A81" s="16" t="s">
        <v>12</v>
      </c>
      <c r="B81" s="392" t="s">
        <v>19</v>
      </c>
      <c r="C81" s="392"/>
      <c r="D81" s="392"/>
      <c r="E81" s="392"/>
      <c r="F81" s="392"/>
      <c r="G81" s="9" t="s">
        <v>18</v>
      </c>
      <c r="H81" s="14" t="s">
        <v>9</v>
      </c>
      <c r="J81" s="6"/>
    </row>
    <row r="82" spans="1:10">
      <c r="A82" s="13">
        <v>1</v>
      </c>
      <c r="B82" s="393" t="s">
        <v>17</v>
      </c>
      <c r="C82" s="393"/>
      <c r="D82" s="393"/>
      <c r="E82" s="393"/>
      <c r="F82" s="393"/>
      <c r="G82" s="332"/>
      <c r="H82" s="11">
        <f>ROUND((30*G82)-(H12*0.06),2)*2</f>
        <v>0</v>
      </c>
      <c r="J82" s="6"/>
    </row>
    <row r="83" spans="1:10">
      <c r="A83" s="13">
        <v>2</v>
      </c>
      <c r="B83" s="393" t="s">
        <v>16</v>
      </c>
      <c r="C83" s="393"/>
      <c r="D83" s="393"/>
      <c r="E83" s="393"/>
      <c r="F83" s="393"/>
      <c r="G83" s="332"/>
      <c r="H83" s="11">
        <f>ROUND((15*G83)*0.8,2)*2</f>
        <v>0</v>
      </c>
      <c r="I83" s="49"/>
      <c r="J83" s="6"/>
    </row>
    <row r="84" spans="1:10">
      <c r="A84" s="394" t="s">
        <v>15</v>
      </c>
      <c r="B84" s="395"/>
      <c r="C84" s="395"/>
      <c r="D84" s="395"/>
      <c r="E84" s="395"/>
      <c r="F84" s="395"/>
      <c r="G84" s="396"/>
      <c r="H84" s="7">
        <f>ROUND(SUM(H82:H83),2)</f>
        <v>0</v>
      </c>
      <c r="J84" s="6"/>
    </row>
    <row r="85" spans="1:10">
      <c r="J85" s="6"/>
    </row>
    <row r="86" spans="1:10">
      <c r="A86" s="385" t="s">
        <v>14</v>
      </c>
      <c r="B86" s="385"/>
      <c r="C86" s="385"/>
      <c r="D86" s="385"/>
      <c r="E86" s="385"/>
      <c r="F86" s="385"/>
      <c r="G86" s="385"/>
      <c r="H86" s="385"/>
      <c r="J86" s="6"/>
    </row>
    <row r="87" spans="1:10">
      <c r="J87" s="6"/>
    </row>
    <row r="88" spans="1:10">
      <c r="A88" s="16" t="s">
        <v>12</v>
      </c>
      <c r="B88" s="389" t="s">
        <v>13</v>
      </c>
      <c r="C88" s="390"/>
      <c r="D88" s="390"/>
      <c r="E88" s="390"/>
      <c r="F88" s="391"/>
      <c r="G88" s="15" t="s">
        <v>10</v>
      </c>
      <c r="H88" s="14" t="s">
        <v>9</v>
      </c>
      <c r="J88" s="6"/>
    </row>
    <row r="89" spans="1:10">
      <c r="A89" s="13">
        <v>1</v>
      </c>
      <c r="B89" s="382" t="s">
        <v>8</v>
      </c>
      <c r="C89" s="383"/>
      <c r="D89" s="383"/>
      <c r="E89" s="383"/>
      <c r="F89" s="384"/>
      <c r="G89" s="52">
        <v>0.03</v>
      </c>
      <c r="H89" s="11">
        <f>ROUND($H$92/$G$92*G89,2)</f>
        <v>0</v>
      </c>
      <c r="J89" s="6"/>
    </row>
    <row r="90" spans="1:10">
      <c r="A90" s="13">
        <v>2</v>
      </c>
      <c r="B90" s="382" t="s">
        <v>7</v>
      </c>
      <c r="C90" s="383"/>
      <c r="D90" s="383"/>
      <c r="E90" s="383"/>
      <c r="F90" s="384"/>
      <c r="G90" s="52">
        <v>6.4999999999999997E-3</v>
      </c>
      <c r="H90" s="11">
        <f>ROUND($H$92/$G$92*G90,2)</f>
        <v>0</v>
      </c>
      <c r="J90" s="6"/>
    </row>
    <row r="91" spans="1:10">
      <c r="A91" s="13">
        <v>3</v>
      </c>
      <c r="B91" s="382" t="s">
        <v>6</v>
      </c>
      <c r="C91" s="383"/>
      <c r="D91" s="383"/>
      <c r="E91" s="383"/>
      <c r="F91" s="384"/>
      <c r="G91" s="52">
        <v>0.05</v>
      </c>
      <c r="H91" s="11">
        <f>ROUND($H$92/$G$92*G91,2)</f>
        <v>0</v>
      </c>
      <c r="J91" s="6"/>
    </row>
    <row r="92" spans="1:10">
      <c r="A92" s="386" t="s">
        <v>5</v>
      </c>
      <c r="B92" s="387"/>
      <c r="C92" s="387"/>
      <c r="D92" s="387"/>
      <c r="E92" s="387"/>
      <c r="F92" s="388"/>
      <c r="G92" s="10">
        <f>ROUND(SUM(G89:G91),4)</f>
        <v>8.6499999999999994E-2</v>
      </c>
      <c r="H92" s="7">
        <f>ROUND(((H68+H77)*$G$92)/(1-$G$92),2)</f>
        <v>0</v>
      </c>
      <c r="J92" s="6"/>
    </row>
    <row r="93" spans="1:10">
      <c r="G93" s="168"/>
      <c r="J93" s="6"/>
    </row>
    <row r="94" spans="1:10">
      <c r="A94" s="16" t="s">
        <v>12</v>
      </c>
      <c r="B94" s="389" t="s">
        <v>11</v>
      </c>
      <c r="C94" s="390"/>
      <c r="D94" s="390"/>
      <c r="E94" s="390"/>
      <c r="F94" s="391"/>
      <c r="G94" s="15" t="s">
        <v>10</v>
      </c>
      <c r="H94" s="14" t="s">
        <v>9</v>
      </c>
      <c r="J94" s="6"/>
    </row>
    <row r="95" spans="1:10">
      <c r="A95" s="13">
        <v>1</v>
      </c>
      <c r="B95" s="382" t="s">
        <v>8</v>
      </c>
      <c r="C95" s="383"/>
      <c r="D95" s="383"/>
      <c r="E95" s="383"/>
      <c r="F95" s="384"/>
      <c r="G95" s="52">
        <f>G89</f>
        <v>0.03</v>
      </c>
      <c r="H95" s="11">
        <f>ROUND($H$98/$G$98*G95,2)</f>
        <v>0</v>
      </c>
      <c r="J95" s="6"/>
    </row>
    <row r="96" spans="1:10">
      <c r="A96" s="13">
        <v>2</v>
      </c>
      <c r="B96" s="382" t="s">
        <v>7</v>
      </c>
      <c r="C96" s="383"/>
      <c r="D96" s="383"/>
      <c r="E96" s="383"/>
      <c r="F96" s="384"/>
      <c r="G96" s="52">
        <f>G90</f>
        <v>6.4999999999999997E-3</v>
      </c>
      <c r="H96" s="11">
        <f>ROUND($H$98/$G$98*G96,2)</f>
        <v>0</v>
      </c>
      <c r="J96" s="6"/>
    </row>
    <row r="97" spans="1:10">
      <c r="A97" s="13">
        <v>3</v>
      </c>
      <c r="B97" s="382" t="s">
        <v>6</v>
      </c>
      <c r="C97" s="383"/>
      <c r="D97" s="383"/>
      <c r="E97" s="383"/>
      <c r="F97" s="384"/>
      <c r="G97" s="52">
        <f>G91</f>
        <v>0.05</v>
      </c>
      <c r="H97" s="11">
        <f>ROUND($H$98/$G$98*G97,2)</f>
        <v>0</v>
      </c>
      <c r="J97" s="6"/>
    </row>
    <row r="98" spans="1:10">
      <c r="A98" s="386" t="s">
        <v>5</v>
      </c>
      <c r="B98" s="387"/>
      <c r="C98" s="387"/>
      <c r="D98" s="387"/>
      <c r="E98" s="387"/>
      <c r="F98" s="388"/>
      <c r="G98" s="10">
        <f>ROUND(SUM(G95:G97),4)</f>
        <v>8.6499999999999994E-2</v>
      </c>
      <c r="H98" s="7">
        <f>ROUND(((H84)*$G$92)/(1-$G$92),2)</f>
        <v>0</v>
      </c>
      <c r="J98" s="6"/>
    </row>
    <row r="99" spans="1:10">
      <c r="J99" s="6"/>
    </row>
    <row r="100" spans="1:10">
      <c r="A100" s="386" t="s">
        <v>4</v>
      </c>
      <c r="B100" s="387"/>
      <c r="C100" s="387"/>
      <c r="D100" s="387"/>
      <c r="E100" s="387"/>
      <c r="F100" s="387"/>
      <c r="G100" s="388"/>
      <c r="H100" s="7">
        <f>ROUND(H98+H92,2)</f>
        <v>0</v>
      </c>
      <c r="J100" s="6"/>
    </row>
    <row r="101" spans="1:10">
      <c r="J101" s="6"/>
    </row>
    <row r="102" spans="1:10">
      <c r="A102" s="385" t="s">
        <v>3</v>
      </c>
      <c r="B102" s="385"/>
      <c r="C102" s="385"/>
      <c r="D102" s="385"/>
      <c r="E102" s="385"/>
      <c r="F102" s="385"/>
      <c r="G102" s="385"/>
      <c r="H102" s="385"/>
      <c r="J102" s="6"/>
    </row>
    <row r="103" spans="1:10">
      <c r="J103" s="6"/>
    </row>
    <row r="104" spans="1:10">
      <c r="A104" s="386" t="s">
        <v>2</v>
      </c>
      <c r="B104" s="387"/>
      <c r="C104" s="387"/>
      <c r="D104" s="387"/>
      <c r="E104" s="387"/>
      <c r="F104" s="387"/>
      <c r="G104" s="388"/>
      <c r="H104" s="7">
        <f>ROUND(H68+H77+H92,2)</f>
        <v>0</v>
      </c>
      <c r="J104" s="6"/>
    </row>
    <row r="105" spans="1:10">
      <c r="A105" s="8"/>
      <c r="B105" s="8"/>
      <c r="J105" s="6"/>
    </row>
    <row r="106" spans="1:10">
      <c r="A106" s="386" t="s">
        <v>1</v>
      </c>
      <c r="B106" s="387"/>
      <c r="C106" s="387"/>
      <c r="D106" s="387"/>
      <c r="E106" s="387"/>
      <c r="F106" s="387"/>
      <c r="G106" s="388"/>
      <c r="H106" s="7">
        <f>ROUND(H84+H98,2)</f>
        <v>0</v>
      </c>
      <c r="J106" s="6"/>
    </row>
    <row r="107" spans="1:10">
      <c r="A107" s="8"/>
      <c r="B107" s="8"/>
      <c r="J107" s="6"/>
    </row>
    <row r="108" spans="1:10">
      <c r="A108" s="386" t="s">
        <v>0</v>
      </c>
      <c r="B108" s="387"/>
      <c r="C108" s="387"/>
      <c r="D108" s="387"/>
      <c r="E108" s="387"/>
      <c r="F108" s="387"/>
      <c r="G108" s="388"/>
      <c r="H108" s="7">
        <f>ROUND(H68+H77+H84+H100,2)</f>
        <v>0</v>
      </c>
      <c r="I108" s="31"/>
      <c r="J108" s="6"/>
    </row>
  </sheetData>
  <sheetProtection password="EF3F" sheet="1" objects="1" scenarios="1"/>
  <mergeCells count="81">
    <mergeCell ref="B17:G17"/>
    <mergeCell ref="A1:H1"/>
    <mergeCell ref="A2:H2"/>
    <mergeCell ref="A4:H4"/>
    <mergeCell ref="A5:H5"/>
    <mergeCell ref="B7:H7"/>
    <mergeCell ref="A8:H8"/>
    <mergeCell ref="A9:H9"/>
    <mergeCell ref="B10:H10"/>
    <mergeCell ref="A12:G12"/>
    <mergeCell ref="A14:H14"/>
    <mergeCell ref="B16:F16"/>
    <mergeCell ref="B28:F28"/>
    <mergeCell ref="B18:F18"/>
    <mergeCell ref="B19:G19"/>
    <mergeCell ref="B20:G20"/>
    <mergeCell ref="B21:G21"/>
    <mergeCell ref="B22:G22"/>
    <mergeCell ref="B23:G23"/>
    <mergeCell ref="B24:G24"/>
    <mergeCell ref="A25:G25"/>
    <mergeCell ref="B27:F27"/>
    <mergeCell ref="A42:F42"/>
    <mergeCell ref="B29:F29"/>
    <mergeCell ref="B30:F30"/>
    <mergeCell ref="B31:F31"/>
    <mergeCell ref="B32:F32"/>
    <mergeCell ref="B33:F33"/>
    <mergeCell ref="B35:F35"/>
    <mergeCell ref="A36:F36"/>
    <mergeCell ref="B38:F38"/>
    <mergeCell ref="B39:F39"/>
    <mergeCell ref="B40:F40"/>
    <mergeCell ref="B41:F41"/>
    <mergeCell ref="B44:F44"/>
    <mergeCell ref="B45:F45"/>
    <mergeCell ref="B46:F46"/>
    <mergeCell ref="B49:F49"/>
    <mergeCell ref="A51:F51"/>
    <mergeCell ref="B53:G53"/>
    <mergeCell ref="B54:G54"/>
    <mergeCell ref="B55:G55"/>
    <mergeCell ref="B56:G56"/>
    <mergeCell ref="A68:G68"/>
    <mergeCell ref="B62:G62"/>
    <mergeCell ref="B63:G63"/>
    <mergeCell ref="B64:G64"/>
    <mergeCell ref="B65:G65"/>
    <mergeCell ref="A66:G66"/>
    <mergeCell ref="B57:G57"/>
    <mergeCell ref="B58:G58"/>
    <mergeCell ref="B59:G59"/>
    <mergeCell ref="A60:G60"/>
    <mergeCell ref="B83:F83"/>
    <mergeCell ref="A70:H70"/>
    <mergeCell ref="B72:F72"/>
    <mergeCell ref="B73:F73"/>
    <mergeCell ref="B74:F74"/>
    <mergeCell ref="B75:F75"/>
    <mergeCell ref="B76:F76"/>
    <mergeCell ref="A77:G77"/>
    <mergeCell ref="A79:H79"/>
    <mergeCell ref="B81:F81"/>
    <mergeCell ref="B82:F82"/>
    <mergeCell ref="A98:F98"/>
    <mergeCell ref="A84:G84"/>
    <mergeCell ref="A86:H86"/>
    <mergeCell ref="B88:F88"/>
    <mergeCell ref="B89:F89"/>
    <mergeCell ref="B90:F90"/>
    <mergeCell ref="B91:F91"/>
    <mergeCell ref="A92:F92"/>
    <mergeCell ref="B94:F94"/>
    <mergeCell ref="B95:F95"/>
    <mergeCell ref="B96:F96"/>
    <mergeCell ref="B97:F97"/>
    <mergeCell ref="A100:G100"/>
    <mergeCell ref="A102:H102"/>
    <mergeCell ref="A104:G104"/>
    <mergeCell ref="A106:G106"/>
    <mergeCell ref="A108:G108"/>
  </mergeCells>
  <printOptions horizontalCentered="1"/>
  <pageMargins left="0.59055118110236227" right="0.39370078740157483" top="1.3779527559055118" bottom="0.78740157480314965" header="0.19685039370078741" footer="0.19685039370078741"/>
  <pageSetup paperSize="9" scale="75" orientation="portrait" r:id="rId1"/>
  <headerFooter alignWithMargins="0"/>
  <rowBreaks count="1" manualBreakCount="1">
    <brk id="66" max="7" man="1"/>
  </rowBreaks>
  <legacyDrawingHF r:id="rId2"/>
</worksheet>
</file>

<file path=xl/worksheets/sheet5.xml><?xml version="1.0" encoding="utf-8"?>
<worksheet xmlns="http://schemas.openxmlformats.org/spreadsheetml/2006/main" xmlns:r="http://schemas.openxmlformats.org/officeDocument/2006/relationships">
  <sheetPr>
    <tabColor theme="0" tint="-0.14999847407452621"/>
  </sheetPr>
  <dimension ref="A1:N108"/>
  <sheetViews>
    <sheetView view="pageBreakPreview" zoomScaleNormal="100" zoomScaleSheetLayoutView="100" workbookViewId="0">
      <selection activeCell="B24" sqref="B24:G24"/>
    </sheetView>
  </sheetViews>
  <sheetFormatPr defaultRowHeight="12.75"/>
  <cols>
    <col min="1" max="1" width="10.42578125" style="5" customWidth="1"/>
    <col min="2" max="2" width="16.42578125" style="2" customWidth="1"/>
    <col min="3" max="3" width="6.85546875" style="5" customWidth="1"/>
    <col min="4" max="4" width="14.42578125" style="5" customWidth="1"/>
    <col min="5" max="5" width="15.85546875" style="5" customWidth="1"/>
    <col min="6" max="6" width="16" style="5" customWidth="1"/>
    <col min="7" max="7" width="16.28515625" style="4" customWidth="1"/>
    <col min="8" max="8" width="17.42578125" style="3" customWidth="1"/>
    <col min="9" max="9" width="14.140625" style="2" customWidth="1"/>
    <col min="10" max="10" width="12.85546875" style="2" bestFit="1" customWidth="1"/>
    <col min="11" max="11" width="9.42578125" style="2" bestFit="1" customWidth="1"/>
    <col min="12" max="16384" width="9.140625" style="1"/>
  </cols>
  <sheetData>
    <row r="1" spans="1:9" ht="26.25" customHeight="1">
      <c r="A1" s="412" t="s">
        <v>448</v>
      </c>
      <c r="B1" s="412"/>
      <c r="C1" s="412"/>
      <c r="D1" s="412"/>
      <c r="E1" s="412"/>
      <c r="F1" s="412"/>
      <c r="G1" s="412"/>
      <c r="H1" s="412"/>
      <c r="I1" s="30"/>
    </row>
    <row r="2" spans="1:9">
      <c r="A2" s="413" t="s">
        <v>72</v>
      </c>
      <c r="B2" s="414"/>
      <c r="C2" s="414"/>
      <c r="D2" s="414"/>
      <c r="E2" s="414"/>
      <c r="F2" s="414"/>
      <c r="G2" s="414"/>
      <c r="H2" s="415"/>
    </row>
    <row r="3" spans="1:9">
      <c r="A3" s="2"/>
    </row>
    <row r="4" spans="1:9">
      <c r="A4" s="416" t="s">
        <v>437</v>
      </c>
      <c r="B4" s="416"/>
      <c r="C4" s="416"/>
      <c r="D4" s="416"/>
      <c r="E4" s="416"/>
      <c r="F4" s="416"/>
      <c r="G4" s="416"/>
      <c r="H4" s="416"/>
    </row>
    <row r="5" spans="1:9">
      <c r="A5" s="416" t="s">
        <v>399</v>
      </c>
      <c r="B5" s="416"/>
      <c r="C5" s="416"/>
      <c r="D5" s="416"/>
      <c r="E5" s="416"/>
      <c r="F5" s="416"/>
      <c r="G5" s="416"/>
      <c r="H5" s="416"/>
    </row>
    <row r="6" spans="1:9">
      <c r="A6" s="28"/>
      <c r="B6" s="28"/>
      <c r="C6" s="27"/>
      <c r="D6" s="27"/>
      <c r="E6" s="27"/>
      <c r="F6" s="27"/>
      <c r="G6" s="26"/>
      <c r="H6" s="25"/>
    </row>
    <row r="7" spans="1:9">
      <c r="A7" s="29" t="s">
        <v>71</v>
      </c>
      <c r="B7" s="417"/>
      <c r="C7" s="417"/>
      <c r="D7" s="417"/>
      <c r="E7" s="417"/>
      <c r="F7" s="417"/>
      <c r="G7" s="417"/>
      <c r="H7" s="418"/>
    </row>
    <row r="8" spans="1:9">
      <c r="A8" s="442" t="s">
        <v>441</v>
      </c>
      <c r="B8" s="442"/>
      <c r="C8" s="442"/>
      <c r="D8" s="442"/>
      <c r="E8" s="442"/>
      <c r="F8" s="442"/>
      <c r="G8" s="442"/>
      <c r="H8" s="442"/>
    </row>
    <row r="9" spans="1:9">
      <c r="A9" s="423" t="s">
        <v>75</v>
      </c>
      <c r="B9" s="423"/>
      <c r="C9" s="423"/>
      <c r="D9" s="423"/>
      <c r="E9" s="423"/>
      <c r="F9" s="423"/>
      <c r="G9" s="423"/>
      <c r="H9" s="423"/>
    </row>
    <row r="10" spans="1:9">
      <c r="A10" s="29" t="s">
        <v>69</v>
      </c>
      <c r="B10" s="417"/>
      <c r="C10" s="417"/>
      <c r="D10" s="417"/>
      <c r="E10" s="417"/>
      <c r="F10" s="417"/>
      <c r="G10" s="417"/>
      <c r="H10" s="418"/>
    </row>
    <row r="11" spans="1:9">
      <c r="A11" s="28"/>
      <c r="B11" s="28"/>
      <c r="C11" s="27"/>
      <c r="D11" s="27"/>
      <c r="E11" s="27"/>
      <c r="F11" s="27"/>
      <c r="G11" s="26"/>
      <c r="H11" s="25"/>
    </row>
    <row r="12" spans="1:9">
      <c r="A12" s="386" t="s">
        <v>68</v>
      </c>
      <c r="B12" s="387"/>
      <c r="C12" s="387"/>
      <c r="D12" s="387"/>
      <c r="E12" s="387"/>
      <c r="F12" s="387"/>
      <c r="G12" s="388"/>
      <c r="H12" s="333"/>
    </row>
    <row r="14" spans="1:9">
      <c r="A14" s="385" t="s">
        <v>67</v>
      </c>
      <c r="B14" s="385"/>
      <c r="C14" s="385"/>
      <c r="D14" s="385"/>
      <c r="E14" s="385"/>
      <c r="F14" s="385"/>
      <c r="G14" s="385"/>
      <c r="H14" s="385"/>
    </row>
    <row r="16" spans="1:9">
      <c r="A16" s="22" t="s">
        <v>12</v>
      </c>
      <c r="B16" s="389" t="s">
        <v>66</v>
      </c>
      <c r="C16" s="390"/>
      <c r="D16" s="390"/>
      <c r="E16" s="390"/>
      <c r="F16" s="391"/>
      <c r="G16" s="15" t="s">
        <v>10</v>
      </c>
      <c r="H16" s="14" t="s">
        <v>9</v>
      </c>
    </row>
    <row r="17" spans="1:10">
      <c r="A17" s="13">
        <v>1</v>
      </c>
      <c r="B17" s="409" t="s">
        <v>65</v>
      </c>
      <c r="C17" s="410"/>
      <c r="D17" s="410"/>
      <c r="E17" s="410"/>
      <c r="F17" s="410"/>
      <c r="G17" s="411"/>
      <c r="H17" s="11">
        <f>ROUND($H$12*4,2)</f>
        <v>0</v>
      </c>
    </row>
    <row r="18" spans="1:10">
      <c r="A18" s="13">
        <v>2</v>
      </c>
      <c r="B18" s="382" t="s">
        <v>64</v>
      </c>
      <c r="C18" s="383"/>
      <c r="D18" s="383"/>
      <c r="E18" s="383"/>
      <c r="F18" s="384"/>
      <c r="G18" s="12">
        <v>0.3</v>
      </c>
      <c r="H18" s="11">
        <f>ROUND(H17*G18,2)</f>
        <v>0</v>
      </c>
      <c r="I18" s="24"/>
      <c r="J18" s="24"/>
    </row>
    <row r="19" spans="1:10">
      <c r="A19" s="13">
        <v>3</v>
      </c>
      <c r="B19" s="409" t="s">
        <v>74</v>
      </c>
      <c r="C19" s="410"/>
      <c r="D19" s="410"/>
      <c r="E19" s="410"/>
      <c r="F19" s="410"/>
      <c r="G19" s="411"/>
      <c r="H19" s="11">
        <f>ROUND((7*60/52.5)*15*(ROUND($H$12/220*0.2,2))*1.3,2)*2</f>
        <v>0</v>
      </c>
      <c r="I19" s="165"/>
      <c r="J19" s="165"/>
    </row>
    <row r="20" spans="1:10">
      <c r="A20" s="13">
        <v>4</v>
      </c>
      <c r="B20" s="409" t="s">
        <v>73</v>
      </c>
      <c r="C20" s="410"/>
      <c r="D20" s="410"/>
      <c r="E20" s="410"/>
      <c r="F20" s="410"/>
      <c r="G20" s="411"/>
      <c r="H20" s="11">
        <f>ROUND(((180+(15*((7*60/52.5)-7)))-(190+(40/60)))*ROUND($H$12/220*1.3*1.5,2),2)*2</f>
        <v>0</v>
      </c>
      <c r="I20" s="167"/>
    </row>
    <row r="21" spans="1:10">
      <c r="A21" s="13">
        <v>5</v>
      </c>
      <c r="B21" s="409" t="s">
        <v>63</v>
      </c>
      <c r="C21" s="410"/>
      <c r="D21" s="410"/>
      <c r="E21" s="410"/>
      <c r="F21" s="410"/>
      <c r="G21" s="411"/>
      <c r="H21" s="11">
        <f>ROUND((ROUND($H$12/220/6,2)*1.3)*15,2)*4</f>
        <v>0</v>
      </c>
    </row>
    <row r="22" spans="1:10">
      <c r="A22" s="13">
        <v>6</v>
      </c>
      <c r="B22" s="409" t="s">
        <v>62</v>
      </c>
      <c r="C22" s="410"/>
      <c r="D22" s="410"/>
      <c r="E22" s="410"/>
      <c r="F22" s="410"/>
      <c r="G22" s="411"/>
      <c r="H22" s="11">
        <f>ROUND((H19+H20+H21)*(5/25),2)</f>
        <v>0</v>
      </c>
    </row>
    <row r="23" spans="1:10">
      <c r="A23" s="13">
        <v>9</v>
      </c>
      <c r="B23" s="409"/>
      <c r="C23" s="410"/>
      <c r="D23" s="410"/>
      <c r="E23" s="410"/>
      <c r="F23" s="410"/>
      <c r="G23" s="411"/>
      <c r="H23" s="11"/>
    </row>
    <row r="24" spans="1:10">
      <c r="A24" s="13">
        <v>10</v>
      </c>
      <c r="B24" s="409"/>
      <c r="C24" s="410"/>
      <c r="D24" s="410"/>
      <c r="E24" s="410"/>
      <c r="F24" s="410"/>
      <c r="G24" s="411"/>
      <c r="H24" s="11"/>
    </row>
    <row r="25" spans="1:10">
      <c r="A25" s="386" t="s">
        <v>5</v>
      </c>
      <c r="B25" s="387"/>
      <c r="C25" s="387"/>
      <c r="D25" s="387"/>
      <c r="E25" s="387"/>
      <c r="F25" s="387"/>
      <c r="G25" s="388"/>
      <c r="H25" s="7">
        <f>ROUND(SUM(H17:H24),2)</f>
        <v>0</v>
      </c>
    </row>
    <row r="27" spans="1:10">
      <c r="A27" s="22" t="s">
        <v>61</v>
      </c>
      <c r="B27" s="389" t="s">
        <v>60</v>
      </c>
      <c r="C27" s="390"/>
      <c r="D27" s="390"/>
      <c r="E27" s="390"/>
      <c r="F27" s="391"/>
      <c r="G27" s="15" t="s">
        <v>10</v>
      </c>
      <c r="H27" s="14" t="s">
        <v>9</v>
      </c>
    </row>
    <row r="28" spans="1:10">
      <c r="A28" s="13">
        <v>1</v>
      </c>
      <c r="B28" s="382" t="s">
        <v>59</v>
      </c>
      <c r="C28" s="383"/>
      <c r="D28" s="383"/>
      <c r="E28" s="383"/>
      <c r="F28" s="384"/>
      <c r="G28" s="12">
        <v>0.2</v>
      </c>
      <c r="H28" s="11">
        <f>ROUND($H$25*G28,2)</f>
        <v>0</v>
      </c>
    </row>
    <row r="29" spans="1:10">
      <c r="A29" s="13">
        <v>2</v>
      </c>
      <c r="B29" s="382" t="s">
        <v>58</v>
      </c>
      <c r="C29" s="383"/>
      <c r="D29" s="383"/>
      <c r="E29" s="383"/>
      <c r="F29" s="384"/>
      <c r="G29" s="12">
        <v>1.4999999999999999E-2</v>
      </c>
      <c r="H29" s="11">
        <f t="shared" ref="H29:H35" si="0">ROUND($H$25*G29,2)</f>
        <v>0</v>
      </c>
    </row>
    <row r="30" spans="1:10">
      <c r="A30" s="13">
        <v>3</v>
      </c>
      <c r="B30" s="382" t="s">
        <v>57</v>
      </c>
      <c r="C30" s="383"/>
      <c r="D30" s="383"/>
      <c r="E30" s="383"/>
      <c r="F30" s="384"/>
      <c r="G30" s="12">
        <v>0.01</v>
      </c>
      <c r="H30" s="11">
        <f t="shared" si="0"/>
        <v>0</v>
      </c>
    </row>
    <row r="31" spans="1:10">
      <c r="A31" s="13">
        <v>4</v>
      </c>
      <c r="B31" s="382" t="s">
        <v>56</v>
      </c>
      <c r="C31" s="383"/>
      <c r="D31" s="383"/>
      <c r="E31" s="383"/>
      <c r="F31" s="384"/>
      <c r="G31" s="12">
        <v>2E-3</v>
      </c>
      <c r="H31" s="11">
        <f t="shared" si="0"/>
        <v>0</v>
      </c>
    </row>
    <row r="32" spans="1:10">
      <c r="A32" s="13">
        <v>5</v>
      </c>
      <c r="B32" s="382" t="s">
        <v>55</v>
      </c>
      <c r="C32" s="383"/>
      <c r="D32" s="383"/>
      <c r="E32" s="383"/>
      <c r="F32" s="384"/>
      <c r="G32" s="12">
        <v>2.5000000000000001E-2</v>
      </c>
      <c r="H32" s="11">
        <f t="shared" si="0"/>
        <v>0</v>
      </c>
    </row>
    <row r="33" spans="1:10">
      <c r="A33" s="13">
        <v>6</v>
      </c>
      <c r="B33" s="382" t="s">
        <v>54</v>
      </c>
      <c r="C33" s="383"/>
      <c r="D33" s="383"/>
      <c r="E33" s="383"/>
      <c r="F33" s="384"/>
      <c r="G33" s="12">
        <v>0.08</v>
      </c>
      <c r="H33" s="11">
        <f t="shared" si="0"/>
        <v>0</v>
      </c>
    </row>
    <row r="34" spans="1:10">
      <c r="A34" s="13">
        <v>7</v>
      </c>
      <c r="B34" s="21" t="s">
        <v>53</v>
      </c>
      <c r="C34" s="13" t="s">
        <v>52</v>
      </c>
      <c r="D34" s="515">
        <v>0.03</v>
      </c>
      <c r="E34" s="13" t="s">
        <v>51</v>
      </c>
      <c r="F34" s="517">
        <v>1</v>
      </c>
      <c r="G34" s="12">
        <f>ROUND(D34*F34,4)</f>
        <v>0.03</v>
      </c>
      <c r="H34" s="11">
        <f t="shared" si="0"/>
        <v>0</v>
      </c>
    </row>
    <row r="35" spans="1:10">
      <c r="A35" s="13">
        <v>8</v>
      </c>
      <c r="B35" s="382" t="s">
        <v>50</v>
      </c>
      <c r="C35" s="383"/>
      <c r="D35" s="383"/>
      <c r="E35" s="383"/>
      <c r="F35" s="384"/>
      <c r="G35" s="12">
        <v>6.0000000000000001E-3</v>
      </c>
      <c r="H35" s="11">
        <f t="shared" si="0"/>
        <v>0</v>
      </c>
    </row>
    <row r="36" spans="1:10">
      <c r="A36" s="386" t="s">
        <v>5</v>
      </c>
      <c r="B36" s="387"/>
      <c r="C36" s="387"/>
      <c r="D36" s="387"/>
      <c r="E36" s="387"/>
      <c r="F36" s="388"/>
      <c r="G36" s="10">
        <f>SUM(G28:G35)</f>
        <v>0.3680000000000001</v>
      </c>
      <c r="H36" s="7">
        <f>ROUND(SUM(H28:H35),2)</f>
        <v>0</v>
      </c>
    </row>
    <row r="38" spans="1:10">
      <c r="A38" s="22" t="s">
        <v>49</v>
      </c>
      <c r="B38" s="389" t="s">
        <v>48</v>
      </c>
      <c r="C38" s="390"/>
      <c r="D38" s="390"/>
      <c r="E38" s="390"/>
      <c r="F38" s="391"/>
      <c r="G38" s="15" t="s">
        <v>10</v>
      </c>
      <c r="H38" s="14" t="s">
        <v>9</v>
      </c>
    </row>
    <row r="39" spans="1:10">
      <c r="A39" s="13">
        <v>1</v>
      </c>
      <c r="B39" s="382" t="s">
        <v>47</v>
      </c>
      <c r="C39" s="383"/>
      <c r="D39" s="383"/>
      <c r="E39" s="383"/>
      <c r="F39" s="384"/>
      <c r="G39" s="12">
        <f>ROUND(1/12,4)</f>
        <v>8.3299999999999999E-2</v>
      </c>
      <c r="H39" s="11">
        <f>ROUND($H$25*G39,2)</f>
        <v>0</v>
      </c>
    </row>
    <row r="40" spans="1:10">
      <c r="A40" s="90">
        <v>2</v>
      </c>
      <c r="B40" s="439" t="s">
        <v>46</v>
      </c>
      <c r="C40" s="440"/>
      <c r="D40" s="440"/>
      <c r="E40" s="440"/>
      <c r="F40" s="441"/>
      <c r="G40" s="91">
        <v>3.0249999999999999E-2</v>
      </c>
      <c r="H40" s="92">
        <f>ROUND($H$25*G40,2)</f>
        <v>0</v>
      </c>
      <c r="I40" s="93"/>
    </row>
    <row r="41" spans="1:10">
      <c r="A41" s="13">
        <v>3</v>
      </c>
      <c r="B41" s="382" t="s">
        <v>32</v>
      </c>
      <c r="C41" s="383"/>
      <c r="D41" s="383"/>
      <c r="E41" s="383"/>
      <c r="F41" s="384"/>
      <c r="G41" s="12">
        <f>ROUND((G39+G40)*G36,4)</f>
        <v>4.1799999999999997E-2</v>
      </c>
      <c r="H41" s="11">
        <f>ROUND($H$25*G41,2)</f>
        <v>0</v>
      </c>
      <c r="J41" s="24"/>
    </row>
    <row r="42" spans="1:10">
      <c r="A42" s="386" t="s">
        <v>5</v>
      </c>
      <c r="B42" s="387"/>
      <c r="C42" s="387"/>
      <c r="D42" s="387"/>
      <c r="E42" s="387"/>
      <c r="F42" s="388"/>
      <c r="G42" s="10">
        <f>SUM(G39:G41)</f>
        <v>0.15534999999999999</v>
      </c>
      <c r="H42" s="7">
        <f>ROUND(SUM(H39:H41),2)</f>
        <v>0</v>
      </c>
    </row>
    <row r="44" spans="1:10">
      <c r="A44" s="22" t="s">
        <v>45</v>
      </c>
      <c r="B44" s="389" t="s">
        <v>44</v>
      </c>
      <c r="C44" s="390"/>
      <c r="D44" s="390"/>
      <c r="E44" s="390"/>
      <c r="F44" s="391"/>
      <c r="G44" s="15" t="s">
        <v>10</v>
      </c>
      <c r="H44" s="14" t="s">
        <v>9</v>
      </c>
    </row>
    <row r="45" spans="1:10" ht="15">
      <c r="A45" s="87">
        <v>1</v>
      </c>
      <c r="B45" s="428" t="s">
        <v>43</v>
      </c>
      <c r="C45" s="429"/>
      <c r="D45" s="429"/>
      <c r="E45" s="429"/>
      <c r="F45" s="430"/>
      <c r="G45" s="83">
        <f>TRUNC((((1+(1/12)+(1/12)+((1/12)/3))/12)*0.05),4)</f>
        <v>4.8999999999999998E-3</v>
      </c>
      <c r="H45" s="88">
        <f t="shared" ref="H45:H47" si="1">ROUND($H$25*G45,2)</f>
        <v>0</v>
      </c>
      <c r="J45" s="6"/>
    </row>
    <row r="46" spans="1:10" ht="15">
      <c r="A46" s="87">
        <v>2</v>
      </c>
      <c r="B46" s="428" t="s">
        <v>42</v>
      </c>
      <c r="C46" s="429"/>
      <c r="D46" s="429"/>
      <c r="E46" s="429"/>
      <c r="F46" s="430"/>
      <c r="G46" s="83">
        <f>G45*0.08</f>
        <v>3.9199999999999999E-4</v>
      </c>
      <c r="H46" s="88">
        <f t="shared" si="1"/>
        <v>0</v>
      </c>
      <c r="J46" s="6"/>
    </row>
    <row r="47" spans="1:10" ht="15">
      <c r="A47" s="87">
        <v>3</v>
      </c>
      <c r="B47" s="428" t="s">
        <v>41</v>
      </c>
      <c r="C47" s="429"/>
      <c r="D47" s="429"/>
      <c r="E47" s="429"/>
      <c r="F47" s="430"/>
      <c r="G47" s="83">
        <f>(7/30/12)*0.9</f>
        <v>1.7500000000000002E-2</v>
      </c>
      <c r="H47" s="88">
        <f t="shared" si="1"/>
        <v>0</v>
      </c>
      <c r="J47" s="6"/>
    </row>
    <row r="48" spans="1:10" ht="15">
      <c r="A48" s="87">
        <v>4</v>
      </c>
      <c r="B48" s="428" t="s">
        <v>40</v>
      </c>
      <c r="C48" s="429"/>
      <c r="D48" s="429"/>
      <c r="E48" s="429"/>
      <c r="F48" s="430"/>
      <c r="G48" s="83">
        <f>G47*$G$36</f>
        <v>6.4400000000000021E-3</v>
      </c>
      <c r="H48" s="88">
        <f>ROUND($H$25*G48,2)</f>
        <v>0</v>
      </c>
      <c r="J48" s="6"/>
    </row>
    <row r="49" spans="1:10" ht="15">
      <c r="A49" s="87">
        <v>5</v>
      </c>
      <c r="B49" s="397" t="s">
        <v>80</v>
      </c>
      <c r="C49" s="398"/>
      <c r="D49" s="398"/>
      <c r="E49" s="398"/>
      <c r="F49" s="399"/>
      <c r="G49" s="83">
        <f>TRUNC(((1+(1/12)+(1/12)+(1/12/3))*0.4*0.08*1.046),5)</f>
        <v>3.9980000000000002E-2</v>
      </c>
      <c r="H49" s="88">
        <f>ROUND($H$25*G49,2)</f>
        <v>0</v>
      </c>
      <c r="J49" s="6"/>
    </row>
    <row r="50" spans="1:10">
      <c r="A50" s="436" t="s">
        <v>5</v>
      </c>
      <c r="B50" s="437"/>
      <c r="C50" s="437"/>
      <c r="D50" s="437"/>
      <c r="E50" s="437"/>
      <c r="F50" s="438"/>
      <c r="G50" s="81">
        <f>SUM(G45:G49)</f>
        <v>6.9211999999999996E-2</v>
      </c>
      <c r="H50" s="89">
        <f>ROUND(SUM(H45:H49),2)</f>
        <v>0</v>
      </c>
      <c r="J50" s="6"/>
    </row>
    <row r="51" spans="1:10">
      <c r="A51" s="2"/>
      <c r="J51" s="6"/>
    </row>
    <row r="52" spans="1:10">
      <c r="A52" s="22" t="s">
        <v>39</v>
      </c>
      <c r="B52" s="389" t="s">
        <v>38</v>
      </c>
      <c r="C52" s="390"/>
      <c r="D52" s="390"/>
      <c r="E52" s="390"/>
      <c r="F52" s="390"/>
      <c r="G52" s="391"/>
      <c r="H52" s="14" t="s">
        <v>9</v>
      </c>
      <c r="J52" s="6"/>
    </row>
    <row r="53" spans="1:10">
      <c r="A53" s="38">
        <v>1</v>
      </c>
      <c r="B53" s="400" t="s">
        <v>349</v>
      </c>
      <c r="C53" s="401"/>
      <c r="D53" s="401"/>
      <c r="E53" s="401"/>
      <c r="F53" s="401"/>
      <c r="G53" s="402"/>
      <c r="H53" s="94">
        <f>ROUND((H25*9.075%)+(H25*(9.075%)*G36),2)</f>
        <v>0</v>
      </c>
      <c r="J53" s="6"/>
    </row>
    <row r="54" spans="1:10">
      <c r="A54" s="13">
        <v>2</v>
      </c>
      <c r="B54" s="400" t="s">
        <v>37</v>
      </c>
      <c r="C54" s="401"/>
      <c r="D54" s="401"/>
      <c r="E54" s="401"/>
      <c r="F54" s="401"/>
      <c r="G54" s="402"/>
      <c r="H54" s="94">
        <f>ROUND((1/30)/12*(H25+H42+H63+H64+H53+H50+H36),2)</f>
        <v>0</v>
      </c>
      <c r="J54" s="6"/>
    </row>
    <row r="55" spans="1:10">
      <c r="A55" s="13">
        <v>3</v>
      </c>
      <c r="B55" s="400" t="s">
        <v>36</v>
      </c>
      <c r="C55" s="401"/>
      <c r="D55" s="401"/>
      <c r="E55" s="401"/>
      <c r="F55" s="401"/>
      <c r="G55" s="402"/>
      <c r="H55" s="94">
        <f>ROUND((((1/30)*5)/12*(H25+H42+H50+H53+H63+H64+H36)*0.015),2)</f>
        <v>0</v>
      </c>
      <c r="J55" s="6"/>
    </row>
    <row r="56" spans="1:10">
      <c r="A56" s="13">
        <v>4</v>
      </c>
      <c r="B56" s="400" t="s">
        <v>35</v>
      </c>
      <c r="C56" s="401"/>
      <c r="D56" s="401"/>
      <c r="E56" s="401"/>
      <c r="F56" s="401"/>
      <c r="G56" s="402"/>
      <c r="H56" s="94">
        <f>ROUND((((($H$25+H42+H50+H53+H62+H63+H36)/30*0.69)/12)),2)</f>
        <v>0</v>
      </c>
      <c r="J56" s="6"/>
    </row>
    <row r="57" spans="1:10">
      <c r="A57" s="13">
        <v>5</v>
      </c>
      <c r="B57" s="400" t="s">
        <v>34</v>
      </c>
      <c r="C57" s="401"/>
      <c r="D57" s="401"/>
      <c r="E57" s="401"/>
      <c r="F57" s="401"/>
      <c r="G57" s="402"/>
      <c r="H57" s="92">
        <f>ROUND((((($H$25*0.121)+(G36)*(H25*0.121))*(4/12)))*0.02,2) + ((G33*H25 + G36*H39 + H63 + H64 + H50)*4/12)*0.02</f>
        <v>0</v>
      </c>
      <c r="J57" s="6"/>
    </row>
    <row r="58" spans="1:10">
      <c r="A58" s="13">
        <v>6</v>
      </c>
      <c r="B58" s="400" t="s">
        <v>33</v>
      </c>
      <c r="C58" s="401"/>
      <c r="D58" s="401"/>
      <c r="E58" s="401"/>
      <c r="F58" s="401"/>
      <c r="G58" s="402"/>
      <c r="H58" s="92">
        <f>ROUND(((3/30)/12)*(H25+H42+H50+H53+H63+H64+H36),2)</f>
        <v>0</v>
      </c>
      <c r="J58" s="6"/>
    </row>
    <row r="59" spans="1:10">
      <c r="A59" s="386" t="s">
        <v>5</v>
      </c>
      <c r="B59" s="387"/>
      <c r="C59" s="387"/>
      <c r="D59" s="387"/>
      <c r="E59" s="387"/>
      <c r="F59" s="387"/>
      <c r="G59" s="388"/>
      <c r="H59" s="7">
        <f>ROUND(SUM(H53:H58),2)</f>
        <v>0</v>
      </c>
      <c r="I59" s="17"/>
      <c r="J59" s="6"/>
    </row>
    <row r="60" spans="1:10">
      <c r="J60" s="6"/>
    </row>
    <row r="61" spans="1:10">
      <c r="A61" s="22" t="s">
        <v>31</v>
      </c>
      <c r="B61" s="389" t="s">
        <v>30</v>
      </c>
      <c r="C61" s="390"/>
      <c r="D61" s="390"/>
      <c r="E61" s="390"/>
      <c r="F61" s="390"/>
      <c r="G61" s="391"/>
      <c r="H61" s="14" t="s">
        <v>9</v>
      </c>
      <c r="J61" s="6"/>
    </row>
    <row r="62" spans="1:10" s="95" customFormat="1">
      <c r="A62" s="87">
        <v>1</v>
      </c>
      <c r="B62" s="428" t="s">
        <v>78</v>
      </c>
      <c r="C62" s="429"/>
      <c r="D62" s="429"/>
      <c r="E62" s="429"/>
      <c r="F62" s="429"/>
      <c r="G62" s="430"/>
      <c r="H62" s="334"/>
      <c r="I62" s="105"/>
      <c r="J62" s="96"/>
    </row>
    <row r="63" spans="1:10">
      <c r="A63" s="13">
        <v>2</v>
      </c>
      <c r="B63" s="382" t="s">
        <v>29</v>
      </c>
      <c r="C63" s="383"/>
      <c r="D63" s="383"/>
      <c r="E63" s="383"/>
      <c r="F63" s="383"/>
      <c r="G63" s="384"/>
      <c r="H63" s="332"/>
      <c r="J63" s="6"/>
    </row>
    <row r="64" spans="1:10">
      <c r="A64" s="13">
        <v>3</v>
      </c>
      <c r="B64" s="382" t="s">
        <v>28</v>
      </c>
      <c r="C64" s="383"/>
      <c r="D64" s="383"/>
      <c r="E64" s="383"/>
      <c r="F64" s="383"/>
      <c r="G64" s="384"/>
      <c r="H64" s="332"/>
      <c r="J64" s="6"/>
    </row>
    <row r="65" spans="1:14">
      <c r="J65" s="6"/>
    </row>
    <row r="66" spans="1:14">
      <c r="A66" s="386" t="s">
        <v>5</v>
      </c>
      <c r="B66" s="387"/>
      <c r="C66" s="387"/>
      <c r="D66" s="387"/>
      <c r="E66" s="387"/>
      <c r="F66" s="387"/>
      <c r="G66" s="388"/>
      <c r="H66" s="7">
        <f>ROUND(SUM(H62:H64),4)</f>
        <v>0</v>
      </c>
      <c r="J66" s="6"/>
    </row>
    <row r="67" spans="1:14">
      <c r="J67" s="6"/>
    </row>
    <row r="68" spans="1:14">
      <c r="A68" s="386" t="s">
        <v>27</v>
      </c>
      <c r="B68" s="387"/>
      <c r="C68" s="387"/>
      <c r="D68" s="387"/>
      <c r="E68" s="387"/>
      <c r="F68" s="387"/>
      <c r="G68" s="388"/>
      <c r="H68" s="7">
        <f>ROUND(H66+H59+H50+H42+H36+H25,2)</f>
        <v>0</v>
      </c>
      <c r="I68" s="23"/>
      <c r="J68" s="6"/>
    </row>
    <row r="69" spans="1:14">
      <c r="J69" s="6"/>
    </row>
    <row r="70" spans="1:14">
      <c r="A70" s="385" t="s">
        <v>26</v>
      </c>
      <c r="B70" s="385"/>
      <c r="C70" s="385"/>
      <c r="D70" s="385"/>
      <c r="E70" s="385"/>
      <c r="F70" s="385"/>
      <c r="G70" s="385"/>
      <c r="H70" s="385"/>
      <c r="J70" s="6"/>
    </row>
    <row r="71" spans="1:14">
      <c r="J71" s="6"/>
    </row>
    <row r="72" spans="1:14">
      <c r="A72" s="16" t="s">
        <v>12</v>
      </c>
      <c r="B72" s="389" t="s">
        <v>25</v>
      </c>
      <c r="C72" s="390"/>
      <c r="D72" s="390"/>
      <c r="E72" s="390"/>
      <c r="F72" s="390"/>
      <c r="G72" s="22" t="s">
        <v>282</v>
      </c>
      <c r="H72" s="14" t="s">
        <v>9</v>
      </c>
      <c r="J72" s="6"/>
    </row>
    <row r="73" spans="1:14">
      <c r="A73" s="13">
        <v>1</v>
      </c>
      <c r="B73" s="382" t="s">
        <v>286</v>
      </c>
      <c r="C73" s="383"/>
      <c r="D73" s="383"/>
      <c r="E73" s="383"/>
      <c r="F73" s="383"/>
      <c r="G73" s="330">
        <f>'Relação Uniformes'!G12</f>
        <v>0</v>
      </c>
      <c r="H73" s="11">
        <f>G73*4</f>
        <v>0</v>
      </c>
      <c r="J73" s="6"/>
      <c r="K73" s="3"/>
    </row>
    <row r="74" spans="1:14">
      <c r="A74" s="13">
        <v>2</v>
      </c>
      <c r="B74" s="382" t="s">
        <v>335</v>
      </c>
      <c r="C74" s="383"/>
      <c r="D74" s="383"/>
      <c r="E74" s="383"/>
      <c r="F74" s="383"/>
      <c r="G74" s="330">
        <f>'Equip. Materiais'!G15</f>
        <v>0</v>
      </c>
      <c r="H74" s="11">
        <f>G74*4</f>
        <v>0</v>
      </c>
      <c r="J74" s="6"/>
      <c r="K74" s="3"/>
    </row>
    <row r="75" spans="1:14">
      <c r="A75" s="13">
        <v>3</v>
      </c>
      <c r="B75" s="382" t="s">
        <v>23</v>
      </c>
      <c r="C75" s="383"/>
      <c r="D75" s="383"/>
      <c r="E75" s="383"/>
      <c r="F75" s="383"/>
      <c r="G75" s="331"/>
      <c r="H75" s="11">
        <f>(H68+SUM(H73:H74))*G75</f>
        <v>0</v>
      </c>
      <c r="I75" s="20"/>
      <c r="J75" s="6"/>
      <c r="K75" s="3"/>
      <c r="N75" s="19"/>
    </row>
    <row r="76" spans="1:14">
      <c r="A76" s="13">
        <v>4</v>
      </c>
      <c r="B76" s="382" t="s">
        <v>22</v>
      </c>
      <c r="C76" s="383"/>
      <c r="D76" s="383"/>
      <c r="E76" s="383"/>
      <c r="F76" s="383"/>
      <c r="G76" s="331"/>
      <c r="H76" s="11">
        <f>(H68+SUM(H73:H75))*G76</f>
        <v>0</v>
      </c>
      <c r="I76" s="18"/>
      <c r="J76" s="6"/>
      <c r="K76" s="3"/>
    </row>
    <row r="77" spans="1:14">
      <c r="A77" s="386" t="s">
        <v>21</v>
      </c>
      <c r="B77" s="387"/>
      <c r="C77" s="387"/>
      <c r="D77" s="387"/>
      <c r="E77" s="387"/>
      <c r="F77" s="387"/>
      <c r="G77" s="388"/>
      <c r="H77" s="7">
        <f>ROUND(SUM(H73:H76),2)</f>
        <v>0</v>
      </c>
      <c r="I77" s="17"/>
      <c r="J77" s="6"/>
    </row>
    <row r="78" spans="1:14">
      <c r="J78" s="6"/>
    </row>
    <row r="79" spans="1:14">
      <c r="A79" s="385" t="s">
        <v>20</v>
      </c>
      <c r="B79" s="385"/>
      <c r="C79" s="385"/>
      <c r="D79" s="385"/>
      <c r="E79" s="385"/>
      <c r="F79" s="385"/>
      <c r="G79" s="385"/>
      <c r="H79" s="385"/>
      <c r="J79" s="6"/>
    </row>
    <row r="80" spans="1:14">
      <c r="J80" s="6"/>
    </row>
    <row r="81" spans="1:10">
      <c r="A81" s="16" t="s">
        <v>12</v>
      </c>
      <c r="B81" s="392" t="s">
        <v>19</v>
      </c>
      <c r="C81" s="392"/>
      <c r="D81" s="392"/>
      <c r="E81" s="392"/>
      <c r="F81" s="392"/>
      <c r="G81" s="9" t="s">
        <v>18</v>
      </c>
      <c r="H81" s="14" t="s">
        <v>9</v>
      </c>
      <c r="J81" s="6"/>
    </row>
    <row r="82" spans="1:10">
      <c r="A82" s="13">
        <v>1</v>
      </c>
      <c r="B82" s="393" t="s">
        <v>17</v>
      </c>
      <c r="C82" s="393"/>
      <c r="D82" s="393"/>
      <c r="E82" s="393"/>
      <c r="F82" s="393"/>
      <c r="G82" s="332"/>
      <c r="H82" s="11">
        <f>ROUND((30*G82)-(H12*0.06),2)*4</f>
        <v>0</v>
      </c>
      <c r="J82" s="6"/>
    </row>
    <row r="83" spans="1:10">
      <c r="A83" s="13">
        <v>2</v>
      </c>
      <c r="B83" s="393" t="s">
        <v>16</v>
      </c>
      <c r="C83" s="393"/>
      <c r="D83" s="393"/>
      <c r="E83" s="393"/>
      <c r="F83" s="393"/>
      <c r="G83" s="332"/>
      <c r="H83" s="11">
        <f>ROUND((15*G83)*0.8,2)*4</f>
        <v>0</v>
      </c>
      <c r="J83" s="6"/>
    </row>
    <row r="84" spans="1:10">
      <c r="A84" s="394" t="s">
        <v>15</v>
      </c>
      <c r="B84" s="395"/>
      <c r="C84" s="395"/>
      <c r="D84" s="395"/>
      <c r="E84" s="395"/>
      <c r="F84" s="395"/>
      <c r="G84" s="396"/>
      <c r="H84" s="7">
        <f>ROUND(SUM(H82:H83),2)</f>
        <v>0</v>
      </c>
      <c r="J84" s="6"/>
    </row>
    <row r="85" spans="1:10">
      <c r="J85" s="6"/>
    </row>
    <row r="86" spans="1:10">
      <c r="A86" s="385" t="s">
        <v>14</v>
      </c>
      <c r="B86" s="385"/>
      <c r="C86" s="385"/>
      <c r="D86" s="385"/>
      <c r="E86" s="385"/>
      <c r="F86" s="385"/>
      <c r="G86" s="385"/>
      <c r="H86" s="385"/>
      <c r="J86" s="6"/>
    </row>
    <row r="87" spans="1:10">
      <c r="J87" s="6"/>
    </row>
    <row r="88" spans="1:10">
      <c r="A88" s="16" t="s">
        <v>12</v>
      </c>
      <c r="B88" s="389" t="s">
        <v>13</v>
      </c>
      <c r="C88" s="390"/>
      <c r="D88" s="390"/>
      <c r="E88" s="390"/>
      <c r="F88" s="391"/>
      <c r="G88" s="15" t="s">
        <v>10</v>
      </c>
      <c r="H88" s="14" t="s">
        <v>9</v>
      </c>
      <c r="J88" s="6"/>
    </row>
    <row r="89" spans="1:10">
      <c r="A89" s="13">
        <v>1</v>
      </c>
      <c r="B89" s="382" t="s">
        <v>8</v>
      </c>
      <c r="C89" s="383"/>
      <c r="D89" s="383"/>
      <c r="E89" s="383"/>
      <c r="F89" s="384"/>
      <c r="G89" s="78">
        <v>0.03</v>
      </c>
      <c r="H89" s="11">
        <f>ROUND($H$92/$G$92*G89,2)</f>
        <v>0</v>
      </c>
      <c r="J89" s="6"/>
    </row>
    <row r="90" spans="1:10">
      <c r="A90" s="13">
        <v>2</v>
      </c>
      <c r="B90" s="382" t="s">
        <v>7</v>
      </c>
      <c r="C90" s="383"/>
      <c r="D90" s="383"/>
      <c r="E90" s="383"/>
      <c r="F90" s="384"/>
      <c r="G90" s="78">
        <v>6.4999999999999997E-3</v>
      </c>
      <c r="H90" s="11">
        <f>ROUND($H$92/$G$92*G90,2)</f>
        <v>0</v>
      </c>
      <c r="J90" s="6"/>
    </row>
    <row r="91" spans="1:10">
      <c r="A91" s="13">
        <v>3</v>
      </c>
      <c r="B91" s="382" t="s">
        <v>6</v>
      </c>
      <c r="C91" s="383"/>
      <c r="D91" s="383"/>
      <c r="E91" s="383"/>
      <c r="F91" s="384"/>
      <c r="G91" s="78">
        <v>0.05</v>
      </c>
      <c r="H91" s="11">
        <f>ROUND($H$92/$G$92*G91,2)</f>
        <v>0</v>
      </c>
      <c r="J91" s="6"/>
    </row>
    <row r="92" spans="1:10">
      <c r="A92" s="386" t="s">
        <v>5</v>
      </c>
      <c r="B92" s="387"/>
      <c r="C92" s="387"/>
      <c r="D92" s="387"/>
      <c r="E92" s="387"/>
      <c r="F92" s="388"/>
      <c r="G92" s="10">
        <f>ROUND(SUM(G89:G91),4)</f>
        <v>8.6499999999999994E-2</v>
      </c>
      <c r="H92" s="7">
        <f>ROUND(((H68+H77)*$G$92)/(1-$G$92),2)</f>
        <v>0</v>
      </c>
      <c r="J92" s="6"/>
    </row>
    <row r="93" spans="1:10">
      <c r="J93" s="6"/>
    </row>
    <row r="94" spans="1:10">
      <c r="A94" s="16" t="s">
        <v>12</v>
      </c>
      <c r="B94" s="389" t="s">
        <v>11</v>
      </c>
      <c r="C94" s="390"/>
      <c r="D94" s="390"/>
      <c r="E94" s="390"/>
      <c r="F94" s="391"/>
      <c r="G94" s="15" t="s">
        <v>10</v>
      </c>
      <c r="H94" s="14" t="s">
        <v>9</v>
      </c>
      <c r="J94" s="6"/>
    </row>
    <row r="95" spans="1:10">
      <c r="A95" s="13">
        <v>1</v>
      </c>
      <c r="B95" s="382" t="s">
        <v>8</v>
      </c>
      <c r="C95" s="383"/>
      <c r="D95" s="383"/>
      <c r="E95" s="383"/>
      <c r="F95" s="384"/>
      <c r="G95" s="78">
        <f>G89</f>
        <v>0.03</v>
      </c>
      <c r="H95" s="11">
        <f>ROUND($H$98/$G$98*G95,2)</f>
        <v>0</v>
      </c>
      <c r="J95" s="6"/>
    </row>
    <row r="96" spans="1:10">
      <c r="A96" s="13">
        <v>2</v>
      </c>
      <c r="B96" s="382" t="s">
        <v>7</v>
      </c>
      <c r="C96" s="383"/>
      <c r="D96" s="383"/>
      <c r="E96" s="383"/>
      <c r="F96" s="384"/>
      <c r="G96" s="78">
        <f>G90</f>
        <v>6.4999999999999997E-3</v>
      </c>
      <c r="H96" s="11">
        <f>ROUND($H$98/$G$98*G96,2)</f>
        <v>0</v>
      </c>
      <c r="J96" s="6"/>
    </row>
    <row r="97" spans="1:10">
      <c r="A97" s="13">
        <v>3</v>
      </c>
      <c r="B97" s="382" t="s">
        <v>6</v>
      </c>
      <c r="C97" s="383"/>
      <c r="D97" s="383"/>
      <c r="E97" s="383"/>
      <c r="F97" s="384"/>
      <c r="G97" s="78">
        <f>G91</f>
        <v>0.05</v>
      </c>
      <c r="H97" s="11">
        <f>ROUND($H$98/$G$98*G97,2)</f>
        <v>0</v>
      </c>
      <c r="J97" s="6"/>
    </row>
    <row r="98" spans="1:10">
      <c r="A98" s="386" t="s">
        <v>5</v>
      </c>
      <c r="B98" s="387"/>
      <c r="C98" s="387"/>
      <c r="D98" s="387"/>
      <c r="E98" s="387"/>
      <c r="F98" s="388"/>
      <c r="G98" s="10">
        <f>ROUND(SUM(G95:G97),4)</f>
        <v>8.6499999999999994E-2</v>
      </c>
      <c r="H98" s="7">
        <f>ROUND(((H84)*$G$92)/(1-$G$92),2)</f>
        <v>0</v>
      </c>
      <c r="J98" s="6"/>
    </row>
    <row r="99" spans="1:10">
      <c r="J99" s="6"/>
    </row>
    <row r="100" spans="1:10">
      <c r="A100" s="386" t="s">
        <v>4</v>
      </c>
      <c r="B100" s="387"/>
      <c r="C100" s="387"/>
      <c r="D100" s="387"/>
      <c r="E100" s="387"/>
      <c r="F100" s="387"/>
      <c r="G100" s="388"/>
      <c r="H100" s="7">
        <f>ROUND(H98+H92,2)</f>
        <v>0</v>
      </c>
      <c r="J100" s="6"/>
    </row>
    <row r="101" spans="1:10">
      <c r="J101" s="6"/>
    </row>
    <row r="102" spans="1:10">
      <c r="A102" s="385" t="s">
        <v>3</v>
      </c>
      <c r="B102" s="385"/>
      <c r="C102" s="385"/>
      <c r="D102" s="385"/>
      <c r="E102" s="385"/>
      <c r="F102" s="385"/>
      <c r="G102" s="385"/>
      <c r="H102" s="385"/>
      <c r="J102" s="6"/>
    </row>
    <row r="103" spans="1:10">
      <c r="J103" s="6"/>
    </row>
    <row r="104" spans="1:10">
      <c r="A104" s="386" t="s">
        <v>2</v>
      </c>
      <c r="B104" s="387"/>
      <c r="C104" s="387"/>
      <c r="D104" s="387"/>
      <c r="E104" s="387"/>
      <c r="F104" s="387"/>
      <c r="G104" s="388"/>
      <c r="H104" s="7">
        <f>ROUND(H68+H77+H92,2)</f>
        <v>0</v>
      </c>
      <c r="J104" s="6"/>
    </row>
    <row r="105" spans="1:10">
      <c r="A105" s="8"/>
      <c r="B105" s="8"/>
      <c r="J105" s="6"/>
    </row>
    <row r="106" spans="1:10">
      <c r="A106" s="386" t="s">
        <v>1</v>
      </c>
      <c r="B106" s="387"/>
      <c r="C106" s="387"/>
      <c r="D106" s="387"/>
      <c r="E106" s="387"/>
      <c r="F106" s="387"/>
      <c r="G106" s="388"/>
      <c r="H106" s="7">
        <f>ROUND(H84+H98,2)</f>
        <v>0</v>
      </c>
      <c r="J106" s="6"/>
    </row>
    <row r="107" spans="1:10">
      <c r="A107" s="8"/>
      <c r="B107" s="8"/>
      <c r="J107" s="6"/>
    </row>
    <row r="108" spans="1:10">
      <c r="A108" s="386" t="s">
        <v>0</v>
      </c>
      <c r="B108" s="387"/>
      <c r="C108" s="387"/>
      <c r="D108" s="387"/>
      <c r="E108" s="387"/>
      <c r="F108" s="387"/>
      <c r="G108" s="388"/>
      <c r="H108" s="7">
        <f>ROUND(H68+H77+H84+H100,2)</f>
        <v>0</v>
      </c>
      <c r="I108" s="31"/>
      <c r="J108" s="6"/>
    </row>
  </sheetData>
  <sheetProtection password="EF3F" sheet="1" objects="1" scenarios="1"/>
  <mergeCells count="83">
    <mergeCell ref="B17:G17"/>
    <mergeCell ref="A1:H1"/>
    <mergeCell ref="A2:H2"/>
    <mergeCell ref="A4:H4"/>
    <mergeCell ref="A5:H5"/>
    <mergeCell ref="B7:H7"/>
    <mergeCell ref="A8:H8"/>
    <mergeCell ref="A9:H9"/>
    <mergeCell ref="B10:H10"/>
    <mergeCell ref="A12:G12"/>
    <mergeCell ref="A14:H14"/>
    <mergeCell ref="B16:F16"/>
    <mergeCell ref="B28:F28"/>
    <mergeCell ref="B18:F18"/>
    <mergeCell ref="B19:G19"/>
    <mergeCell ref="B20:G20"/>
    <mergeCell ref="B21:G21"/>
    <mergeCell ref="B22:G22"/>
    <mergeCell ref="B23:G23"/>
    <mergeCell ref="B24:G24"/>
    <mergeCell ref="A25:G25"/>
    <mergeCell ref="B27:F27"/>
    <mergeCell ref="A42:F42"/>
    <mergeCell ref="B29:F29"/>
    <mergeCell ref="B30:F30"/>
    <mergeCell ref="B31:F31"/>
    <mergeCell ref="B32:F32"/>
    <mergeCell ref="B33:F33"/>
    <mergeCell ref="B35:F35"/>
    <mergeCell ref="A36:F36"/>
    <mergeCell ref="B38:F38"/>
    <mergeCell ref="B39:F39"/>
    <mergeCell ref="B40:F40"/>
    <mergeCell ref="B41:F41"/>
    <mergeCell ref="B44:F44"/>
    <mergeCell ref="B45:F45"/>
    <mergeCell ref="B46:F46"/>
    <mergeCell ref="B47:F47"/>
    <mergeCell ref="B48:F48"/>
    <mergeCell ref="B49:F49"/>
    <mergeCell ref="A50:F50"/>
    <mergeCell ref="B52:G52"/>
    <mergeCell ref="B53:G53"/>
    <mergeCell ref="B54:G54"/>
    <mergeCell ref="B55:G55"/>
    <mergeCell ref="A68:G68"/>
    <mergeCell ref="B61:G61"/>
    <mergeCell ref="B62:G62"/>
    <mergeCell ref="B63:G63"/>
    <mergeCell ref="B64:G64"/>
    <mergeCell ref="A66:G66"/>
    <mergeCell ref="B56:G56"/>
    <mergeCell ref="B57:G57"/>
    <mergeCell ref="B58:G58"/>
    <mergeCell ref="A59:G59"/>
    <mergeCell ref="B83:F83"/>
    <mergeCell ref="A70:H70"/>
    <mergeCell ref="B72:F72"/>
    <mergeCell ref="B73:F73"/>
    <mergeCell ref="B74:F74"/>
    <mergeCell ref="B75:F75"/>
    <mergeCell ref="B76:F76"/>
    <mergeCell ref="A77:G77"/>
    <mergeCell ref="A79:H79"/>
    <mergeCell ref="B81:F81"/>
    <mergeCell ref="B82:F82"/>
    <mergeCell ref="A98:F98"/>
    <mergeCell ref="A84:G84"/>
    <mergeCell ref="A86:H86"/>
    <mergeCell ref="B88:F88"/>
    <mergeCell ref="B89:F89"/>
    <mergeCell ref="B90:F90"/>
    <mergeCell ref="B91:F91"/>
    <mergeCell ref="A92:F92"/>
    <mergeCell ref="B94:F94"/>
    <mergeCell ref="B95:F95"/>
    <mergeCell ref="B96:F96"/>
    <mergeCell ref="B97:F97"/>
    <mergeCell ref="A100:G100"/>
    <mergeCell ref="A102:H102"/>
    <mergeCell ref="A104:G104"/>
    <mergeCell ref="A106:G106"/>
    <mergeCell ref="A108:G108"/>
  </mergeCells>
  <printOptions horizontalCentered="1"/>
  <pageMargins left="0.59055118110236227" right="0.39370078740157483" top="1.3779527559055118" bottom="0.78740157480314965" header="0.19685039370078741" footer="0.19685039370078741"/>
  <pageSetup paperSize="9" scale="75" orientation="portrait" r:id="rId1"/>
  <headerFooter alignWithMargins="0"/>
  <rowBreaks count="1" manualBreakCount="1">
    <brk id="66" max="7" man="1"/>
  </rowBreaks>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sheetPr>
    <tabColor rgb="FF7030A0"/>
  </sheetPr>
  <dimension ref="A1:I109"/>
  <sheetViews>
    <sheetView view="pageBreakPreview" zoomScale="90" zoomScaleNormal="100" zoomScaleSheetLayoutView="90" workbookViewId="0">
      <selection activeCell="A2" sqref="A2:H2"/>
    </sheetView>
  </sheetViews>
  <sheetFormatPr defaultRowHeight="15"/>
  <cols>
    <col min="2" max="2" width="12.7109375" customWidth="1"/>
    <col min="3" max="3" width="14.140625" customWidth="1"/>
    <col min="4" max="4" width="12" customWidth="1"/>
    <col min="5" max="5" width="15.85546875" customWidth="1"/>
    <col min="6" max="6" width="15.140625" customWidth="1"/>
    <col min="7" max="7" width="13" customWidth="1"/>
    <col min="8" max="8" width="17.7109375" customWidth="1"/>
  </cols>
  <sheetData>
    <row r="1" spans="1:9">
      <c r="A1" s="5"/>
      <c r="B1" s="2"/>
      <c r="C1" s="5"/>
      <c r="D1" s="5"/>
      <c r="E1" s="5"/>
      <c r="F1" s="5"/>
      <c r="G1" s="4"/>
      <c r="H1" s="3"/>
      <c r="I1" s="1"/>
    </row>
    <row r="2" spans="1:9">
      <c r="A2" s="412" t="s">
        <v>448</v>
      </c>
      <c r="B2" s="412"/>
      <c r="C2" s="412"/>
      <c r="D2" s="412"/>
      <c r="E2" s="412"/>
      <c r="F2" s="412"/>
      <c r="G2" s="412"/>
      <c r="H2" s="412"/>
      <c r="I2" s="1"/>
    </row>
    <row r="3" spans="1:9">
      <c r="A3" s="413" t="s">
        <v>72</v>
      </c>
      <c r="B3" s="414"/>
      <c r="C3" s="414"/>
      <c r="D3" s="414"/>
      <c r="E3" s="414"/>
      <c r="F3" s="414"/>
      <c r="G3" s="414"/>
      <c r="H3" s="415"/>
      <c r="I3" s="1"/>
    </row>
    <row r="4" spans="1:9">
      <c r="A4" s="2"/>
      <c r="B4" s="2"/>
      <c r="C4" s="5"/>
      <c r="D4" s="5"/>
      <c r="E4" s="5"/>
      <c r="F4" s="5"/>
      <c r="G4" s="4"/>
      <c r="H4" s="3"/>
      <c r="I4" s="1"/>
    </row>
    <row r="5" spans="1:9">
      <c r="A5" s="443" t="s">
        <v>437</v>
      </c>
      <c r="B5" s="417"/>
      <c r="C5" s="417"/>
      <c r="D5" s="417"/>
      <c r="E5" s="417"/>
      <c r="F5" s="417"/>
      <c r="G5" s="417"/>
      <c r="H5" s="418"/>
      <c r="I5" s="1"/>
    </row>
    <row r="6" spans="1:9">
      <c r="A6" s="443" t="s">
        <v>399</v>
      </c>
      <c r="B6" s="417"/>
      <c r="C6" s="417"/>
      <c r="D6" s="417"/>
      <c r="E6" s="417"/>
      <c r="F6" s="417"/>
      <c r="G6" s="417"/>
      <c r="H6" s="418"/>
      <c r="I6" s="1"/>
    </row>
    <row r="7" spans="1:9">
      <c r="A7" s="28"/>
      <c r="B7" s="28"/>
      <c r="C7" s="27"/>
      <c r="D7" s="27"/>
      <c r="E7" s="27"/>
      <c r="F7" s="27"/>
      <c r="G7" s="26"/>
      <c r="H7" s="25"/>
      <c r="I7" s="1"/>
    </row>
    <row r="8" spans="1:9">
      <c r="A8" s="29" t="s">
        <v>71</v>
      </c>
      <c r="B8" s="417"/>
      <c r="C8" s="417"/>
      <c r="D8" s="417"/>
      <c r="E8" s="417"/>
      <c r="F8" s="417"/>
      <c r="G8" s="417"/>
      <c r="H8" s="418"/>
      <c r="I8" s="1"/>
    </row>
    <row r="9" spans="1:9">
      <c r="A9" s="444" t="s">
        <v>442</v>
      </c>
      <c r="B9" s="444"/>
      <c r="C9" s="444"/>
      <c r="D9" s="444"/>
      <c r="E9" s="444"/>
      <c r="F9" s="444"/>
      <c r="G9" s="444"/>
      <c r="H9" s="444"/>
      <c r="I9" s="1"/>
    </row>
    <row r="10" spans="1:9">
      <c r="A10" s="423" t="s">
        <v>70</v>
      </c>
      <c r="B10" s="423"/>
      <c r="C10" s="423"/>
      <c r="D10" s="423"/>
      <c r="E10" s="423"/>
      <c r="F10" s="423"/>
      <c r="G10" s="423"/>
      <c r="H10" s="423"/>
      <c r="I10" s="1"/>
    </row>
    <row r="11" spans="1:9">
      <c r="A11" s="29" t="s">
        <v>69</v>
      </c>
      <c r="B11" s="417"/>
      <c r="C11" s="417"/>
      <c r="D11" s="417"/>
      <c r="E11" s="417"/>
      <c r="F11" s="417"/>
      <c r="G11" s="417"/>
      <c r="H11" s="418"/>
      <c r="I11" s="1"/>
    </row>
    <row r="12" spans="1:9">
      <c r="A12" s="28"/>
      <c r="B12" s="28"/>
      <c r="C12" s="27"/>
      <c r="D12" s="27"/>
      <c r="E12" s="27"/>
      <c r="F12" s="27"/>
      <c r="G12" s="26"/>
      <c r="H12" s="25"/>
      <c r="I12" s="1"/>
    </row>
    <row r="13" spans="1:9">
      <c r="A13" s="386" t="s">
        <v>68</v>
      </c>
      <c r="B13" s="387"/>
      <c r="C13" s="387"/>
      <c r="D13" s="387"/>
      <c r="E13" s="387"/>
      <c r="F13" s="387"/>
      <c r="G13" s="388"/>
      <c r="H13" s="333"/>
      <c r="I13" s="1"/>
    </row>
    <row r="14" spans="1:9">
      <c r="A14" s="5"/>
      <c r="B14" s="2"/>
      <c r="C14" s="5"/>
      <c r="D14" s="5"/>
      <c r="E14" s="5"/>
      <c r="F14" s="5"/>
      <c r="G14" s="4"/>
      <c r="H14" s="3"/>
      <c r="I14" s="1"/>
    </row>
    <row r="15" spans="1:9">
      <c r="A15" s="385" t="s">
        <v>67</v>
      </c>
      <c r="B15" s="385"/>
      <c r="C15" s="385"/>
      <c r="D15" s="385"/>
      <c r="E15" s="385"/>
      <c r="F15" s="385"/>
      <c r="G15" s="385"/>
      <c r="H15" s="385"/>
      <c r="I15" s="1"/>
    </row>
    <row r="16" spans="1:9">
      <c r="A16" s="5"/>
      <c r="B16" s="2"/>
      <c r="C16" s="5"/>
      <c r="D16" s="5"/>
      <c r="E16" s="5"/>
      <c r="F16" s="5"/>
      <c r="G16" s="4"/>
      <c r="H16" s="3"/>
      <c r="I16" s="1"/>
    </row>
    <row r="17" spans="1:9">
      <c r="A17" s="22" t="s">
        <v>12</v>
      </c>
      <c r="B17" s="389" t="s">
        <v>66</v>
      </c>
      <c r="C17" s="390"/>
      <c r="D17" s="390"/>
      <c r="E17" s="390"/>
      <c r="F17" s="391"/>
      <c r="G17" s="15" t="s">
        <v>10</v>
      </c>
      <c r="H17" s="14" t="s">
        <v>9</v>
      </c>
      <c r="I17" s="1"/>
    </row>
    <row r="18" spans="1:9">
      <c r="A18" s="13">
        <v>1</v>
      </c>
      <c r="B18" s="409" t="s">
        <v>65</v>
      </c>
      <c r="C18" s="410"/>
      <c r="D18" s="410"/>
      <c r="E18" s="410"/>
      <c r="F18" s="410"/>
      <c r="G18" s="411"/>
      <c r="H18" s="11">
        <f>ROUND($H$13*1,2)</f>
        <v>0</v>
      </c>
      <c r="I18" s="1"/>
    </row>
    <row r="19" spans="1:9">
      <c r="A19" s="13">
        <v>2</v>
      </c>
      <c r="B19" s="382" t="s">
        <v>64</v>
      </c>
      <c r="C19" s="383"/>
      <c r="D19" s="383"/>
      <c r="E19" s="383"/>
      <c r="F19" s="384"/>
      <c r="G19" s="12">
        <v>0.3</v>
      </c>
      <c r="H19" s="11">
        <f>ROUND(H18*G19,2)</f>
        <v>0</v>
      </c>
      <c r="I19" s="1"/>
    </row>
    <row r="20" spans="1:9">
      <c r="A20" s="38">
        <v>3</v>
      </c>
      <c r="B20" s="419" t="s">
        <v>63</v>
      </c>
      <c r="C20" s="420"/>
      <c r="D20" s="420"/>
      <c r="E20" s="420"/>
      <c r="F20" s="420"/>
      <c r="G20" s="421"/>
      <c r="H20" s="37">
        <f>ROUND((ROUND($H$13/220/6,2)*1.3)*22,2)*1</f>
        <v>0</v>
      </c>
      <c r="I20" s="1"/>
    </row>
    <row r="21" spans="1:9">
      <c r="A21" s="38">
        <v>4</v>
      </c>
      <c r="B21" s="419" t="s">
        <v>62</v>
      </c>
      <c r="C21" s="420"/>
      <c r="D21" s="420"/>
      <c r="E21" s="420"/>
      <c r="F21" s="420"/>
      <c r="G21" s="421"/>
      <c r="H21" s="37">
        <f>ROUND((H20)*(5/25),2)</f>
        <v>0</v>
      </c>
      <c r="I21" s="1"/>
    </row>
    <row r="22" spans="1:9">
      <c r="A22" s="171">
        <v>5</v>
      </c>
      <c r="B22" s="169" t="s">
        <v>242</v>
      </c>
      <c r="C22" s="170"/>
      <c r="D22" s="170"/>
      <c r="E22" s="170"/>
      <c r="F22" s="170"/>
      <c r="G22" s="172">
        <v>0.2</v>
      </c>
      <c r="H22" s="11">
        <f>$H$13*0.2</f>
        <v>0</v>
      </c>
      <c r="I22" s="1"/>
    </row>
    <row r="23" spans="1:9">
      <c r="A23" s="13"/>
      <c r="B23" s="409"/>
      <c r="C23" s="410"/>
      <c r="D23" s="410"/>
      <c r="E23" s="410"/>
      <c r="F23" s="410"/>
      <c r="G23" s="411"/>
      <c r="H23" s="11"/>
      <c r="I23" s="1"/>
    </row>
    <row r="24" spans="1:9">
      <c r="A24" s="13"/>
      <c r="B24" s="409"/>
      <c r="C24" s="410"/>
      <c r="D24" s="410"/>
      <c r="E24" s="410"/>
      <c r="F24" s="410"/>
      <c r="G24" s="411"/>
      <c r="H24" s="11"/>
      <c r="I24" s="1"/>
    </row>
    <row r="25" spans="1:9">
      <c r="A25" s="13"/>
      <c r="B25" s="409"/>
      <c r="C25" s="410"/>
      <c r="D25" s="410"/>
      <c r="E25" s="410"/>
      <c r="F25" s="410"/>
      <c r="G25" s="411"/>
      <c r="H25" s="11"/>
      <c r="I25" s="1"/>
    </row>
    <row r="26" spans="1:9">
      <c r="A26" s="13"/>
      <c r="B26" s="409"/>
      <c r="C26" s="410"/>
      <c r="D26" s="410"/>
      <c r="E26" s="410"/>
      <c r="F26" s="410"/>
      <c r="G26" s="411"/>
      <c r="H26" s="11"/>
      <c r="I26" s="1"/>
    </row>
    <row r="27" spans="1:9">
      <c r="A27" s="13"/>
      <c r="B27" s="409"/>
      <c r="C27" s="410"/>
      <c r="D27" s="410"/>
      <c r="E27" s="410"/>
      <c r="F27" s="410"/>
      <c r="G27" s="411"/>
      <c r="H27" s="11"/>
      <c r="I27" s="1"/>
    </row>
    <row r="28" spans="1:9">
      <c r="A28" s="436" t="s">
        <v>5</v>
      </c>
      <c r="B28" s="437"/>
      <c r="C28" s="437"/>
      <c r="D28" s="437"/>
      <c r="E28" s="437"/>
      <c r="F28" s="437"/>
      <c r="G28" s="438"/>
      <c r="H28" s="7">
        <f>ROUND(SUM(H18:H27),2)</f>
        <v>0</v>
      </c>
      <c r="I28" s="1"/>
    </row>
    <row r="29" spans="1:9">
      <c r="A29" s="5"/>
      <c r="B29" s="2"/>
      <c r="C29" s="5"/>
      <c r="D29" s="5"/>
      <c r="E29" s="5"/>
      <c r="F29" s="5"/>
      <c r="G29" s="4"/>
      <c r="H29" s="3"/>
      <c r="I29" s="1"/>
    </row>
    <row r="30" spans="1:9">
      <c r="A30" s="22" t="s">
        <v>61</v>
      </c>
      <c r="B30" s="389" t="s">
        <v>60</v>
      </c>
      <c r="C30" s="390"/>
      <c r="D30" s="390"/>
      <c r="E30" s="390"/>
      <c r="F30" s="391"/>
      <c r="G30" s="15" t="s">
        <v>10</v>
      </c>
      <c r="H30" s="14" t="s">
        <v>9</v>
      </c>
      <c r="I30" s="1"/>
    </row>
    <row r="31" spans="1:9">
      <c r="A31" s="13">
        <v>1</v>
      </c>
      <c r="B31" s="382" t="s">
        <v>59</v>
      </c>
      <c r="C31" s="383"/>
      <c r="D31" s="383"/>
      <c r="E31" s="383"/>
      <c r="F31" s="384"/>
      <c r="G31" s="12">
        <v>0.2</v>
      </c>
      <c r="H31" s="11">
        <f t="shared" ref="H31:H38" si="0">ROUND($H$28*G31,2)</f>
        <v>0</v>
      </c>
      <c r="I31" s="1"/>
    </row>
    <row r="32" spans="1:9">
      <c r="A32" s="13">
        <v>2</v>
      </c>
      <c r="B32" s="382" t="s">
        <v>58</v>
      </c>
      <c r="C32" s="383"/>
      <c r="D32" s="383"/>
      <c r="E32" s="383"/>
      <c r="F32" s="384"/>
      <c r="G32" s="12">
        <v>1.4999999999999999E-2</v>
      </c>
      <c r="H32" s="11">
        <f t="shared" si="0"/>
        <v>0</v>
      </c>
      <c r="I32" s="1"/>
    </row>
    <row r="33" spans="1:9">
      <c r="A33" s="13">
        <v>3</v>
      </c>
      <c r="B33" s="382" t="s">
        <v>57</v>
      </c>
      <c r="C33" s="383"/>
      <c r="D33" s="383"/>
      <c r="E33" s="383"/>
      <c r="F33" s="384"/>
      <c r="G33" s="12">
        <v>0.01</v>
      </c>
      <c r="H33" s="11">
        <f t="shared" si="0"/>
        <v>0</v>
      </c>
      <c r="I33" s="1"/>
    </row>
    <row r="34" spans="1:9">
      <c r="A34" s="13">
        <v>4</v>
      </c>
      <c r="B34" s="382" t="s">
        <v>56</v>
      </c>
      <c r="C34" s="383"/>
      <c r="D34" s="383"/>
      <c r="E34" s="383"/>
      <c r="F34" s="384"/>
      <c r="G34" s="12">
        <v>2E-3</v>
      </c>
      <c r="H34" s="11">
        <f t="shared" si="0"/>
        <v>0</v>
      </c>
      <c r="I34" s="1"/>
    </row>
    <row r="35" spans="1:9">
      <c r="A35" s="13">
        <v>5</v>
      </c>
      <c r="B35" s="382" t="s">
        <v>55</v>
      </c>
      <c r="C35" s="383"/>
      <c r="D35" s="383"/>
      <c r="E35" s="383"/>
      <c r="F35" s="384"/>
      <c r="G35" s="12">
        <v>2.5000000000000001E-2</v>
      </c>
      <c r="H35" s="11">
        <f t="shared" si="0"/>
        <v>0</v>
      </c>
      <c r="I35" s="1"/>
    </row>
    <row r="36" spans="1:9">
      <c r="A36" s="13">
        <v>6</v>
      </c>
      <c r="B36" s="382" t="s">
        <v>54</v>
      </c>
      <c r="C36" s="383"/>
      <c r="D36" s="383"/>
      <c r="E36" s="383"/>
      <c r="F36" s="384"/>
      <c r="G36" s="12">
        <v>0.08</v>
      </c>
      <c r="H36" s="11">
        <f t="shared" si="0"/>
        <v>0</v>
      </c>
      <c r="I36" s="1"/>
    </row>
    <row r="37" spans="1:9">
      <c r="A37" s="13">
        <v>7</v>
      </c>
      <c r="B37" s="21" t="s">
        <v>53</v>
      </c>
      <c r="C37" s="13" t="s">
        <v>52</v>
      </c>
      <c r="D37" s="515">
        <v>0.03</v>
      </c>
      <c r="E37" s="13" t="s">
        <v>51</v>
      </c>
      <c r="F37" s="517">
        <v>1</v>
      </c>
      <c r="G37" s="12">
        <f>ROUND(D37*F37,4)</f>
        <v>0.03</v>
      </c>
      <c r="H37" s="11">
        <f t="shared" si="0"/>
        <v>0</v>
      </c>
      <c r="I37" s="1"/>
    </row>
    <row r="38" spans="1:9">
      <c r="A38" s="13">
        <v>8</v>
      </c>
      <c r="B38" s="382" t="s">
        <v>50</v>
      </c>
      <c r="C38" s="383"/>
      <c r="D38" s="383"/>
      <c r="E38" s="383"/>
      <c r="F38" s="384"/>
      <c r="G38" s="12">
        <v>6.0000000000000001E-3</v>
      </c>
      <c r="H38" s="11">
        <f t="shared" si="0"/>
        <v>0</v>
      </c>
      <c r="I38" s="1"/>
    </row>
    <row r="39" spans="1:9">
      <c r="A39" s="386" t="s">
        <v>5</v>
      </c>
      <c r="B39" s="387"/>
      <c r="C39" s="387"/>
      <c r="D39" s="387"/>
      <c r="E39" s="387"/>
      <c r="F39" s="388"/>
      <c r="G39" s="10">
        <f>SUM(G31:G38)</f>
        <v>0.3680000000000001</v>
      </c>
      <c r="H39" s="7">
        <f>ROUND(SUM(H31:H38),2)</f>
        <v>0</v>
      </c>
      <c r="I39" s="1"/>
    </row>
    <row r="40" spans="1:9">
      <c r="A40" s="5"/>
      <c r="B40" s="2"/>
      <c r="C40" s="5"/>
      <c r="D40" s="5"/>
      <c r="E40" s="5"/>
      <c r="F40" s="5"/>
      <c r="G40" s="4"/>
      <c r="H40" s="3"/>
      <c r="I40" s="1"/>
    </row>
    <row r="41" spans="1:9">
      <c r="A41" s="22" t="s">
        <v>49</v>
      </c>
      <c r="B41" s="389" t="s">
        <v>48</v>
      </c>
      <c r="C41" s="390"/>
      <c r="D41" s="390"/>
      <c r="E41" s="390"/>
      <c r="F41" s="391"/>
      <c r="G41" s="15" t="s">
        <v>10</v>
      </c>
      <c r="H41" s="14" t="s">
        <v>9</v>
      </c>
      <c r="I41" s="1"/>
    </row>
    <row r="42" spans="1:9">
      <c r="A42" s="13">
        <v>1</v>
      </c>
      <c r="B42" s="382" t="s">
        <v>47</v>
      </c>
      <c r="C42" s="383"/>
      <c r="D42" s="383"/>
      <c r="E42" s="383"/>
      <c r="F42" s="384"/>
      <c r="G42" s="12">
        <f>ROUND(1/12,4)</f>
        <v>8.3299999999999999E-2</v>
      </c>
      <c r="H42" s="11">
        <f>ROUND($H$28*G42,2)</f>
        <v>0</v>
      </c>
      <c r="I42" s="1"/>
    </row>
    <row r="43" spans="1:9" s="99" customFormat="1">
      <c r="A43" s="87">
        <v>2</v>
      </c>
      <c r="B43" s="428" t="s">
        <v>46</v>
      </c>
      <c r="C43" s="429"/>
      <c r="D43" s="429"/>
      <c r="E43" s="429"/>
      <c r="F43" s="430"/>
      <c r="G43" s="79">
        <v>3.0249999999999999E-2</v>
      </c>
      <c r="H43" s="88">
        <f>ROUND($H$28*G43,2)</f>
        <v>0</v>
      </c>
      <c r="I43" s="98"/>
    </row>
    <row r="44" spans="1:9" s="99" customFormat="1">
      <c r="A44" s="87">
        <v>3</v>
      </c>
      <c r="B44" s="428" t="s">
        <v>32</v>
      </c>
      <c r="C44" s="429"/>
      <c r="D44" s="429"/>
      <c r="E44" s="429"/>
      <c r="F44" s="430"/>
      <c r="G44" s="80">
        <f>ROUND((G42+G43)*G39,4)</f>
        <v>4.1799999999999997E-2</v>
      </c>
      <c r="H44" s="88">
        <f>ROUND($H$28*G44,2)</f>
        <v>0</v>
      </c>
      <c r="I44" s="95"/>
    </row>
    <row r="45" spans="1:9" s="99" customFormat="1">
      <c r="A45" s="445" t="s">
        <v>5</v>
      </c>
      <c r="B45" s="446"/>
      <c r="C45" s="446"/>
      <c r="D45" s="446"/>
      <c r="E45" s="446"/>
      <c r="F45" s="447"/>
      <c r="G45" s="100">
        <f>SUM(G42:G44)</f>
        <v>0.15534999999999999</v>
      </c>
      <c r="H45" s="101">
        <f>ROUND(SUM(H42:H44),2)</f>
        <v>0</v>
      </c>
      <c r="I45" s="95"/>
    </row>
    <row r="46" spans="1:9" s="99" customFormat="1">
      <c r="A46" s="102"/>
      <c r="B46" s="95"/>
      <c r="C46" s="102"/>
      <c r="D46" s="102"/>
      <c r="E46" s="102"/>
      <c r="F46" s="102"/>
      <c r="G46" s="103"/>
      <c r="H46" s="104"/>
      <c r="I46" s="95"/>
    </row>
    <row r="47" spans="1:9" s="99" customFormat="1">
      <c r="A47" s="97" t="s">
        <v>45</v>
      </c>
      <c r="B47" s="445" t="s">
        <v>44</v>
      </c>
      <c r="C47" s="446"/>
      <c r="D47" s="446"/>
      <c r="E47" s="446"/>
      <c r="F47" s="447"/>
      <c r="G47" s="100" t="s">
        <v>10</v>
      </c>
      <c r="H47" s="101" t="s">
        <v>9</v>
      </c>
      <c r="I47" s="95"/>
    </row>
    <row r="48" spans="1:9" s="99" customFormat="1">
      <c r="A48" s="87">
        <v>1</v>
      </c>
      <c r="B48" s="428" t="s">
        <v>43</v>
      </c>
      <c r="C48" s="429"/>
      <c r="D48" s="429"/>
      <c r="E48" s="429"/>
      <c r="F48" s="430"/>
      <c r="G48" s="83">
        <f>(1+(1/12)+(1/12)+(1/12/3))/12*0.05</f>
        <v>4.9768518518518512E-3</v>
      </c>
      <c r="H48" s="88">
        <f>ROUND($H$28*G48,2)</f>
        <v>0</v>
      </c>
      <c r="I48" s="95"/>
    </row>
    <row r="49" spans="1:9" s="99" customFormat="1">
      <c r="A49" s="87">
        <v>2</v>
      </c>
      <c r="B49" s="428" t="s">
        <v>42</v>
      </c>
      <c r="C49" s="429"/>
      <c r="D49" s="429"/>
      <c r="E49" s="429"/>
      <c r="F49" s="430"/>
      <c r="G49" s="83">
        <f>G48*0.08</f>
        <v>3.9814814814814812E-4</v>
      </c>
      <c r="H49" s="88">
        <f>ROUND($H$28*G49,2)</f>
        <v>0</v>
      </c>
      <c r="I49" s="95"/>
    </row>
    <row r="50" spans="1:9" s="99" customFormat="1">
      <c r="A50" s="87">
        <v>3</v>
      </c>
      <c r="B50" s="428" t="s">
        <v>41</v>
      </c>
      <c r="C50" s="429"/>
      <c r="D50" s="429"/>
      <c r="E50" s="429"/>
      <c r="F50" s="430"/>
      <c r="G50" s="83">
        <f>(7/30/12)*0.9</f>
        <v>1.7500000000000002E-2</v>
      </c>
      <c r="H50" s="88">
        <f>ROUND($H$28*G50,2)</f>
        <v>0</v>
      </c>
      <c r="I50" s="95"/>
    </row>
    <row r="51" spans="1:9" s="99" customFormat="1">
      <c r="A51" s="87">
        <v>4</v>
      </c>
      <c r="B51" s="428" t="s">
        <v>40</v>
      </c>
      <c r="C51" s="429"/>
      <c r="D51" s="429"/>
      <c r="E51" s="429"/>
      <c r="F51" s="430"/>
      <c r="G51" s="83">
        <f>G50*$G$39</f>
        <v>6.4400000000000021E-3</v>
      </c>
      <c r="H51" s="88">
        <f>ROUND($H$28*G51,2)</f>
        <v>0</v>
      </c>
      <c r="I51" s="95"/>
    </row>
    <row r="52" spans="1:9" s="99" customFormat="1">
      <c r="A52" s="87">
        <v>5</v>
      </c>
      <c r="B52" s="428" t="s">
        <v>80</v>
      </c>
      <c r="C52" s="429"/>
      <c r="D52" s="429"/>
      <c r="E52" s="429"/>
      <c r="F52" s="430"/>
      <c r="G52" s="83">
        <v>0.04</v>
      </c>
      <c r="H52" s="88">
        <f>ROUND($H$28*G52,2)</f>
        <v>0</v>
      </c>
      <c r="I52" s="95"/>
    </row>
    <row r="53" spans="1:9" s="99" customFormat="1">
      <c r="A53" s="445" t="s">
        <v>5</v>
      </c>
      <c r="B53" s="446"/>
      <c r="C53" s="446"/>
      <c r="D53" s="446"/>
      <c r="E53" s="446"/>
      <c r="F53" s="447"/>
      <c r="G53" s="100">
        <f>SUM(G48:G52)</f>
        <v>6.9315000000000002E-2</v>
      </c>
      <c r="H53" s="101">
        <f>ROUND(SUM(H48:H52),2)</f>
        <v>0</v>
      </c>
      <c r="I53" s="95"/>
    </row>
    <row r="54" spans="1:9">
      <c r="A54" s="2"/>
      <c r="B54" s="2"/>
      <c r="C54" s="5"/>
      <c r="D54" s="5"/>
      <c r="E54" s="5"/>
      <c r="F54" s="5"/>
      <c r="G54" s="4"/>
      <c r="H54" s="3"/>
      <c r="I54" s="1"/>
    </row>
    <row r="55" spans="1:9">
      <c r="A55" s="22" t="s">
        <v>39</v>
      </c>
      <c r="B55" s="389" t="s">
        <v>38</v>
      </c>
      <c r="C55" s="390"/>
      <c r="D55" s="390"/>
      <c r="E55" s="390"/>
      <c r="F55" s="390"/>
      <c r="G55" s="391"/>
      <c r="H55" s="14" t="s">
        <v>9</v>
      </c>
      <c r="I55" s="1"/>
    </row>
    <row r="56" spans="1:9">
      <c r="A56" s="38">
        <v>1</v>
      </c>
      <c r="B56" s="400" t="s">
        <v>349</v>
      </c>
      <c r="C56" s="401"/>
      <c r="D56" s="401"/>
      <c r="E56" s="401"/>
      <c r="F56" s="401"/>
      <c r="G56" s="402"/>
      <c r="H56" s="94">
        <f>ROUND((H28*9.075%)+(H28*(9.075%)*G39),2)</f>
        <v>0</v>
      </c>
      <c r="I56" s="1"/>
    </row>
    <row r="57" spans="1:9">
      <c r="A57" s="13">
        <v>2</v>
      </c>
      <c r="B57" s="400" t="s">
        <v>37</v>
      </c>
      <c r="C57" s="401"/>
      <c r="D57" s="401"/>
      <c r="E57" s="401"/>
      <c r="F57" s="401"/>
      <c r="G57" s="402"/>
      <c r="H57" s="94">
        <f>ROUND((1/30)/12*(H28+H45+H65+H66+H56+H53+H39),2)</f>
        <v>0</v>
      </c>
      <c r="I57" s="1"/>
    </row>
    <row r="58" spans="1:9">
      <c r="A58" s="13">
        <v>3</v>
      </c>
      <c r="B58" s="400" t="s">
        <v>36</v>
      </c>
      <c r="C58" s="401"/>
      <c r="D58" s="401"/>
      <c r="E58" s="401"/>
      <c r="F58" s="401"/>
      <c r="G58" s="402"/>
      <c r="H58" s="94">
        <f>ROUND((((1/30)*5)/12*(H28+H45+H53+H56+H65+H66+H39)*0.015),2)</f>
        <v>0</v>
      </c>
      <c r="I58" s="1"/>
    </row>
    <row r="59" spans="1:9">
      <c r="A59" s="38">
        <v>4</v>
      </c>
      <c r="B59" s="400" t="s">
        <v>35</v>
      </c>
      <c r="C59" s="401"/>
      <c r="D59" s="401"/>
      <c r="E59" s="401"/>
      <c r="F59" s="401"/>
      <c r="G59" s="402"/>
      <c r="H59" s="94">
        <f>ROUND((((($H$28+H45+H53+H56+H65+H66+H39)/30*0.69)/12)),2)</f>
        <v>0</v>
      </c>
      <c r="I59" s="1"/>
    </row>
    <row r="60" spans="1:9">
      <c r="A60" s="13">
        <v>5</v>
      </c>
      <c r="B60" s="400" t="s">
        <v>34</v>
      </c>
      <c r="C60" s="401"/>
      <c r="D60" s="401"/>
      <c r="E60" s="401"/>
      <c r="F60" s="401"/>
      <c r="G60" s="402"/>
      <c r="H60" s="92">
        <f>ROUND((((($H$28*0.121)+(G39)*(H28*0.121))*(4/12)))*0.02,2) + ((G36*H28 + G39*H42 + H65 + H66 + H53)*4/12)*0.02</f>
        <v>0</v>
      </c>
      <c r="I60" s="1"/>
    </row>
    <row r="61" spans="1:9">
      <c r="A61" s="13">
        <v>6</v>
      </c>
      <c r="B61" s="400" t="s">
        <v>33</v>
      </c>
      <c r="C61" s="401"/>
      <c r="D61" s="401"/>
      <c r="E61" s="401"/>
      <c r="F61" s="401"/>
      <c r="G61" s="402"/>
      <c r="H61" s="92">
        <f>ROUND(((3/30)/12)*(H28+H45+H53+H56+H65+H66+H39),2)</f>
        <v>0</v>
      </c>
      <c r="I61" s="1"/>
    </row>
    <row r="62" spans="1:9">
      <c r="A62" s="386" t="s">
        <v>5</v>
      </c>
      <c r="B62" s="387"/>
      <c r="C62" s="387"/>
      <c r="D62" s="387"/>
      <c r="E62" s="387"/>
      <c r="F62" s="387"/>
      <c r="G62" s="388"/>
      <c r="H62" s="7">
        <f>ROUND(SUM(H56:H61),2)</f>
        <v>0</v>
      </c>
      <c r="I62" s="1"/>
    </row>
    <row r="63" spans="1:9">
      <c r="A63" s="5"/>
      <c r="B63" s="2"/>
      <c r="C63" s="5"/>
      <c r="D63" s="5"/>
      <c r="E63" s="5"/>
      <c r="F63" s="5"/>
      <c r="G63" s="4"/>
      <c r="H63" s="3"/>
      <c r="I63" s="1"/>
    </row>
    <row r="64" spans="1:9">
      <c r="A64" s="22" t="s">
        <v>31</v>
      </c>
      <c r="B64" s="389" t="s">
        <v>30</v>
      </c>
      <c r="C64" s="390"/>
      <c r="D64" s="390"/>
      <c r="E64" s="390"/>
      <c r="F64" s="390"/>
      <c r="G64" s="391"/>
      <c r="H64" s="14" t="s">
        <v>9</v>
      </c>
      <c r="I64" s="1"/>
    </row>
    <row r="65" spans="1:9">
      <c r="A65" s="13">
        <v>1</v>
      </c>
      <c r="B65" s="382" t="s">
        <v>29</v>
      </c>
      <c r="C65" s="383"/>
      <c r="D65" s="383"/>
      <c r="E65" s="383"/>
      <c r="F65" s="383"/>
      <c r="G65" s="384"/>
      <c r="H65" s="332"/>
      <c r="I65" s="1"/>
    </row>
    <row r="66" spans="1:9">
      <c r="A66" s="13">
        <v>2</v>
      </c>
      <c r="B66" s="382" t="s">
        <v>28</v>
      </c>
      <c r="C66" s="383"/>
      <c r="D66" s="383"/>
      <c r="E66" s="383"/>
      <c r="F66" s="383"/>
      <c r="G66" s="384"/>
      <c r="H66" s="332"/>
      <c r="I66" s="1"/>
    </row>
    <row r="67" spans="1:9">
      <c r="A67" s="386" t="s">
        <v>5</v>
      </c>
      <c r="B67" s="387"/>
      <c r="C67" s="387"/>
      <c r="D67" s="387"/>
      <c r="E67" s="387"/>
      <c r="F67" s="387"/>
      <c r="G67" s="388"/>
      <c r="H67" s="7">
        <f>ROUND(SUM(H65:H66),4)</f>
        <v>0</v>
      </c>
      <c r="I67" s="1"/>
    </row>
    <row r="68" spans="1:9">
      <c r="A68" s="5"/>
      <c r="B68" s="2"/>
      <c r="C68" s="5"/>
      <c r="D68" s="5"/>
      <c r="E68" s="5"/>
      <c r="F68" s="5"/>
      <c r="G68" s="4"/>
      <c r="H68" s="3"/>
      <c r="I68" s="1"/>
    </row>
    <row r="69" spans="1:9">
      <c r="A69" s="386" t="s">
        <v>27</v>
      </c>
      <c r="B69" s="387"/>
      <c r="C69" s="387"/>
      <c r="D69" s="387"/>
      <c r="E69" s="387"/>
      <c r="F69" s="387"/>
      <c r="G69" s="388"/>
      <c r="H69" s="7">
        <f>ROUND(H67+H62+H53+H45+H39+H28,2)</f>
        <v>0</v>
      </c>
      <c r="I69" s="1"/>
    </row>
    <row r="70" spans="1:9">
      <c r="A70" s="5"/>
      <c r="B70" s="2"/>
      <c r="C70" s="5"/>
      <c r="D70" s="5"/>
      <c r="E70" s="5"/>
      <c r="F70" s="5"/>
      <c r="G70" s="4"/>
      <c r="H70" s="3"/>
      <c r="I70" s="1"/>
    </row>
    <row r="71" spans="1:9">
      <c r="A71" s="385" t="s">
        <v>26</v>
      </c>
      <c r="B71" s="385"/>
      <c r="C71" s="385"/>
      <c r="D71" s="385"/>
      <c r="E71" s="385"/>
      <c r="F71" s="385"/>
      <c r="G71" s="385"/>
      <c r="H71" s="385"/>
      <c r="I71" s="1"/>
    </row>
    <row r="72" spans="1:9">
      <c r="A72" s="5"/>
      <c r="B72" s="2"/>
      <c r="C72" s="5"/>
      <c r="D72" s="5"/>
      <c r="E72" s="5"/>
      <c r="F72" s="5"/>
      <c r="G72" s="4"/>
      <c r="H72" s="3"/>
      <c r="I72" s="1"/>
    </row>
    <row r="73" spans="1:9">
      <c r="A73" s="16" t="s">
        <v>12</v>
      </c>
      <c r="B73" s="389" t="s">
        <v>25</v>
      </c>
      <c r="C73" s="390"/>
      <c r="D73" s="390"/>
      <c r="E73" s="390"/>
      <c r="F73" s="390"/>
      <c r="G73" s="22" t="s">
        <v>282</v>
      </c>
      <c r="H73" s="14" t="s">
        <v>9</v>
      </c>
      <c r="I73" s="1"/>
    </row>
    <row r="74" spans="1:9">
      <c r="A74" s="13">
        <v>1</v>
      </c>
      <c r="B74" s="382" t="s">
        <v>286</v>
      </c>
      <c r="C74" s="383"/>
      <c r="D74" s="383"/>
      <c r="E74" s="383"/>
      <c r="F74" s="383"/>
      <c r="G74" s="330">
        <f>'Relação Uniformes'!G12</f>
        <v>0</v>
      </c>
      <c r="H74" s="11">
        <f>G74*1</f>
        <v>0</v>
      </c>
      <c r="I74" s="1"/>
    </row>
    <row r="75" spans="1:9">
      <c r="A75" s="13">
        <v>2</v>
      </c>
      <c r="B75" s="382" t="s">
        <v>335</v>
      </c>
      <c r="C75" s="383"/>
      <c r="D75" s="383"/>
      <c r="E75" s="383"/>
      <c r="F75" s="383"/>
      <c r="G75" s="330">
        <f>'Equip. Materiais'!G15</f>
        <v>0</v>
      </c>
      <c r="H75" s="11">
        <f>G75*1</f>
        <v>0</v>
      </c>
      <c r="I75" s="1"/>
    </row>
    <row r="76" spans="1:9">
      <c r="A76" s="13">
        <v>3</v>
      </c>
      <c r="B76" s="382" t="s">
        <v>23</v>
      </c>
      <c r="C76" s="383"/>
      <c r="D76" s="383"/>
      <c r="E76" s="383"/>
      <c r="F76" s="383"/>
      <c r="G76" s="331"/>
      <c r="H76" s="11">
        <f>(H69+SUM(H74:H75))*G76</f>
        <v>0</v>
      </c>
      <c r="I76" s="1"/>
    </row>
    <row r="77" spans="1:9">
      <c r="A77" s="13">
        <v>4</v>
      </c>
      <c r="B77" s="382" t="s">
        <v>22</v>
      </c>
      <c r="C77" s="383"/>
      <c r="D77" s="383"/>
      <c r="E77" s="383"/>
      <c r="F77" s="383"/>
      <c r="G77" s="331"/>
      <c r="H77" s="11">
        <f>(H69+SUM(H74:H76))*G77</f>
        <v>0</v>
      </c>
      <c r="I77" s="1"/>
    </row>
    <row r="78" spans="1:9">
      <c r="A78" s="386" t="s">
        <v>21</v>
      </c>
      <c r="B78" s="387"/>
      <c r="C78" s="387"/>
      <c r="D78" s="387"/>
      <c r="E78" s="387"/>
      <c r="F78" s="387"/>
      <c r="G78" s="388"/>
      <c r="H78" s="7">
        <f>ROUND(SUM(H74:H77),2)</f>
        <v>0</v>
      </c>
      <c r="I78" s="1"/>
    </row>
    <row r="79" spans="1:9">
      <c r="A79" s="5"/>
      <c r="B79" s="2"/>
      <c r="C79" s="5"/>
      <c r="D79" s="5"/>
      <c r="E79" s="5"/>
      <c r="F79" s="5"/>
      <c r="G79" s="4"/>
      <c r="H79" s="3"/>
      <c r="I79" s="1"/>
    </row>
    <row r="80" spans="1:9">
      <c r="A80" s="385" t="s">
        <v>20</v>
      </c>
      <c r="B80" s="385"/>
      <c r="C80" s="385"/>
      <c r="D80" s="385"/>
      <c r="E80" s="385"/>
      <c r="F80" s="385"/>
      <c r="G80" s="385"/>
      <c r="H80" s="385"/>
      <c r="I80" s="1"/>
    </row>
    <row r="81" spans="1:9">
      <c r="A81" s="5"/>
      <c r="B81" s="2"/>
      <c r="C81" s="5"/>
      <c r="D81" s="5"/>
      <c r="E81" s="5"/>
      <c r="F81" s="5"/>
      <c r="G81" s="4"/>
      <c r="H81" s="3"/>
      <c r="I81" s="1"/>
    </row>
    <row r="82" spans="1:9">
      <c r="A82" s="16" t="s">
        <v>12</v>
      </c>
      <c r="B82" s="392" t="s">
        <v>19</v>
      </c>
      <c r="C82" s="392"/>
      <c r="D82" s="392"/>
      <c r="E82" s="392"/>
      <c r="F82" s="392"/>
      <c r="G82" s="9" t="s">
        <v>18</v>
      </c>
      <c r="H82" s="14" t="s">
        <v>9</v>
      </c>
      <c r="I82" s="1"/>
    </row>
    <row r="83" spans="1:9">
      <c r="A83" s="13">
        <v>1</v>
      </c>
      <c r="B83" s="393" t="s">
        <v>17</v>
      </c>
      <c r="C83" s="393"/>
      <c r="D83" s="393"/>
      <c r="E83" s="393"/>
      <c r="F83" s="393"/>
      <c r="G83" s="332"/>
      <c r="H83" s="11">
        <f>ROUND((44*G83)-(H13*0.06),2)</f>
        <v>0</v>
      </c>
      <c r="I83" s="1"/>
    </row>
    <row r="84" spans="1:9">
      <c r="A84" s="13">
        <v>2</v>
      </c>
      <c r="B84" s="393" t="s">
        <v>16</v>
      </c>
      <c r="C84" s="393"/>
      <c r="D84" s="393"/>
      <c r="E84" s="393"/>
      <c r="F84" s="393"/>
      <c r="G84" s="332"/>
      <c r="H84" s="11">
        <f>ROUND((22*G84)*0.8,2)</f>
        <v>0</v>
      </c>
      <c r="I84" s="1"/>
    </row>
    <row r="85" spans="1:9">
      <c r="A85" s="394" t="s">
        <v>15</v>
      </c>
      <c r="B85" s="395"/>
      <c r="C85" s="395"/>
      <c r="D85" s="395"/>
      <c r="E85" s="395"/>
      <c r="F85" s="395"/>
      <c r="G85" s="396"/>
      <c r="H85" s="7">
        <f>ROUND(SUM(H83:H84),2)</f>
        <v>0</v>
      </c>
      <c r="I85" s="1"/>
    </row>
    <row r="86" spans="1:9">
      <c r="A86" s="5"/>
      <c r="B86" s="2"/>
      <c r="C86" s="5"/>
      <c r="D86" s="5"/>
      <c r="E86" s="5"/>
      <c r="F86" s="5"/>
      <c r="G86" s="4"/>
      <c r="H86" s="3"/>
      <c r="I86" s="1"/>
    </row>
    <row r="87" spans="1:9">
      <c r="A87" s="385" t="s">
        <v>14</v>
      </c>
      <c r="B87" s="385"/>
      <c r="C87" s="385"/>
      <c r="D87" s="385"/>
      <c r="E87" s="385"/>
      <c r="F87" s="385"/>
      <c r="G87" s="385"/>
      <c r="H87" s="385"/>
      <c r="I87" s="1"/>
    </row>
    <row r="88" spans="1:9">
      <c r="A88" s="5"/>
      <c r="B88" s="2"/>
      <c r="C88" s="5"/>
      <c r="D88" s="5"/>
      <c r="E88" s="5"/>
      <c r="F88" s="5"/>
      <c r="G88" s="4"/>
      <c r="H88" s="3"/>
      <c r="I88" s="1"/>
    </row>
    <row r="89" spans="1:9">
      <c r="A89" s="16" t="s">
        <v>12</v>
      </c>
      <c r="B89" s="389" t="s">
        <v>13</v>
      </c>
      <c r="C89" s="390"/>
      <c r="D89" s="390"/>
      <c r="E89" s="390"/>
      <c r="F89" s="391"/>
      <c r="G89" s="15" t="s">
        <v>10</v>
      </c>
      <c r="H89" s="14" t="s">
        <v>9</v>
      </c>
      <c r="I89" s="1"/>
    </row>
    <row r="90" spans="1:9">
      <c r="A90" s="13">
        <v>1</v>
      </c>
      <c r="B90" s="382" t="s">
        <v>8</v>
      </c>
      <c r="C90" s="383"/>
      <c r="D90" s="383"/>
      <c r="E90" s="383"/>
      <c r="F90" s="384"/>
      <c r="G90" s="325">
        <v>0.03</v>
      </c>
      <c r="H90" s="11">
        <f>ROUND($H$93/$G$93*G90,2)</f>
        <v>0</v>
      </c>
      <c r="I90" s="1"/>
    </row>
    <row r="91" spans="1:9">
      <c r="A91" s="13">
        <v>2</v>
      </c>
      <c r="B91" s="382" t="s">
        <v>7</v>
      </c>
      <c r="C91" s="383"/>
      <c r="D91" s="383"/>
      <c r="E91" s="383"/>
      <c r="F91" s="384"/>
      <c r="G91" s="325">
        <v>6.4999999999999997E-3</v>
      </c>
      <c r="H91" s="11">
        <f>ROUND($H$93/$G$93*G91,2)</f>
        <v>0</v>
      </c>
      <c r="I91" s="1"/>
    </row>
    <row r="92" spans="1:9">
      <c r="A92" s="13">
        <v>3</v>
      </c>
      <c r="B92" s="382" t="s">
        <v>6</v>
      </c>
      <c r="C92" s="383"/>
      <c r="D92" s="383"/>
      <c r="E92" s="383"/>
      <c r="F92" s="384"/>
      <c r="G92" s="325">
        <v>0.05</v>
      </c>
      <c r="H92" s="11">
        <f>ROUND($H$93/$G$93*G92,2)</f>
        <v>0</v>
      </c>
      <c r="I92" s="1"/>
    </row>
    <row r="93" spans="1:9">
      <c r="A93" s="386" t="s">
        <v>5</v>
      </c>
      <c r="B93" s="387"/>
      <c r="C93" s="387"/>
      <c r="D93" s="387"/>
      <c r="E93" s="387"/>
      <c r="F93" s="388"/>
      <c r="G93" s="326">
        <f>ROUND(SUM(G90:G92),4)</f>
        <v>8.6499999999999994E-2</v>
      </c>
      <c r="H93" s="7">
        <f>ROUND(((H69+H78)*$G$93)/(1-$G$93),2)</f>
        <v>0</v>
      </c>
      <c r="I93" s="1"/>
    </row>
    <row r="94" spans="1:9">
      <c r="A94" s="5"/>
      <c r="B94" s="2"/>
      <c r="C94" s="5"/>
      <c r="D94" s="5"/>
      <c r="E94" s="5"/>
      <c r="F94" s="5"/>
      <c r="G94" s="168"/>
      <c r="H94" s="3"/>
      <c r="I94" s="1"/>
    </row>
    <row r="95" spans="1:9">
      <c r="A95" s="16" t="s">
        <v>12</v>
      </c>
      <c r="B95" s="389" t="s">
        <v>11</v>
      </c>
      <c r="C95" s="390"/>
      <c r="D95" s="390"/>
      <c r="E95" s="390"/>
      <c r="F95" s="391"/>
      <c r="G95" s="15" t="s">
        <v>10</v>
      </c>
      <c r="H95" s="14" t="s">
        <v>9</v>
      </c>
      <c r="I95" s="1"/>
    </row>
    <row r="96" spans="1:9">
      <c r="A96" s="13">
        <v>1</v>
      </c>
      <c r="B96" s="382" t="s">
        <v>8</v>
      </c>
      <c r="C96" s="383"/>
      <c r="D96" s="383"/>
      <c r="E96" s="383"/>
      <c r="F96" s="384"/>
      <c r="G96" s="52">
        <f>G90</f>
        <v>0.03</v>
      </c>
      <c r="H96" s="11">
        <f>ROUND($H$99/$G$99*G96,2)</f>
        <v>0</v>
      </c>
      <c r="I96" s="1"/>
    </row>
    <row r="97" spans="1:9">
      <c r="A97" s="13">
        <v>2</v>
      </c>
      <c r="B97" s="382" t="s">
        <v>7</v>
      </c>
      <c r="C97" s="383"/>
      <c r="D97" s="383"/>
      <c r="E97" s="383"/>
      <c r="F97" s="384"/>
      <c r="G97" s="52">
        <f>G91</f>
        <v>6.4999999999999997E-3</v>
      </c>
      <c r="H97" s="11">
        <f>ROUND($H$99/$G$99*G97,2)</f>
        <v>0</v>
      </c>
      <c r="I97" s="1"/>
    </row>
    <row r="98" spans="1:9">
      <c r="A98" s="13">
        <v>3</v>
      </c>
      <c r="B98" s="382" t="s">
        <v>6</v>
      </c>
      <c r="C98" s="383"/>
      <c r="D98" s="383"/>
      <c r="E98" s="383"/>
      <c r="F98" s="384"/>
      <c r="G98" s="52">
        <f>G92</f>
        <v>0.05</v>
      </c>
      <c r="H98" s="11">
        <f>ROUND($H$99/$G$99*G98,2)</f>
        <v>0</v>
      </c>
      <c r="I98" s="1"/>
    </row>
    <row r="99" spans="1:9">
      <c r="A99" s="386" t="s">
        <v>5</v>
      </c>
      <c r="B99" s="387"/>
      <c r="C99" s="387"/>
      <c r="D99" s="387"/>
      <c r="E99" s="387"/>
      <c r="F99" s="388"/>
      <c r="G99" s="10">
        <f>ROUND(SUM(G96:G98),4)</f>
        <v>8.6499999999999994E-2</v>
      </c>
      <c r="H99" s="7">
        <f>ROUND(((H85)*$G$93)/(1-$G$93),2)</f>
        <v>0</v>
      </c>
      <c r="I99" s="1"/>
    </row>
    <row r="100" spans="1:9">
      <c r="A100" s="5"/>
      <c r="B100" s="2"/>
      <c r="C100" s="5"/>
      <c r="D100" s="5"/>
      <c r="E100" s="5"/>
      <c r="F100" s="5"/>
      <c r="G100" s="168"/>
      <c r="H100" s="3"/>
      <c r="I100" s="1"/>
    </row>
    <row r="101" spans="1:9">
      <c r="A101" s="386" t="s">
        <v>4</v>
      </c>
      <c r="B101" s="387"/>
      <c r="C101" s="387"/>
      <c r="D101" s="387"/>
      <c r="E101" s="387"/>
      <c r="F101" s="387"/>
      <c r="G101" s="388"/>
      <c r="H101" s="7">
        <f>ROUND(H99+H93,2)</f>
        <v>0</v>
      </c>
      <c r="I101" s="1"/>
    </row>
    <row r="102" spans="1:9">
      <c r="A102" s="5"/>
      <c r="B102" s="2"/>
      <c r="C102" s="5"/>
      <c r="D102" s="5"/>
      <c r="E102" s="5"/>
      <c r="F102" s="5"/>
      <c r="G102" s="4"/>
      <c r="H102" s="3"/>
      <c r="I102" s="1"/>
    </row>
    <row r="103" spans="1:9">
      <c r="A103" s="385" t="s">
        <v>3</v>
      </c>
      <c r="B103" s="385"/>
      <c r="C103" s="385"/>
      <c r="D103" s="385"/>
      <c r="E103" s="385"/>
      <c r="F103" s="385"/>
      <c r="G103" s="385"/>
      <c r="H103" s="385"/>
      <c r="I103" s="1"/>
    </row>
    <row r="104" spans="1:9">
      <c r="A104" s="5"/>
      <c r="B104" s="2"/>
      <c r="C104" s="5"/>
      <c r="D104" s="5"/>
      <c r="E104" s="5"/>
      <c r="F104" s="5"/>
      <c r="G104" s="4"/>
      <c r="H104" s="3"/>
      <c r="I104" s="1"/>
    </row>
    <row r="105" spans="1:9">
      <c r="A105" s="386" t="s">
        <v>2</v>
      </c>
      <c r="B105" s="387"/>
      <c r="C105" s="387"/>
      <c r="D105" s="387"/>
      <c r="E105" s="387"/>
      <c r="F105" s="387"/>
      <c r="G105" s="388"/>
      <c r="H105" s="7">
        <f>ROUND(H69+H78+H93,2)</f>
        <v>0</v>
      </c>
      <c r="I105" s="1"/>
    </row>
    <row r="106" spans="1:9">
      <c r="A106" s="8"/>
      <c r="B106" s="8"/>
      <c r="C106" s="5"/>
      <c r="D106" s="5"/>
      <c r="E106" s="5"/>
      <c r="F106" s="5"/>
      <c r="G106" s="4"/>
      <c r="H106" s="3"/>
      <c r="I106" s="1"/>
    </row>
    <row r="107" spans="1:9">
      <c r="A107" s="386" t="s">
        <v>1</v>
      </c>
      <c r="B107" s="387"/>
      <c r="C107" s="387"/>
      <c r="D107" s="387"/>
      <c r="E107" s="387"/>
      <c r="F107" s="387"/>
      <c r="G107" s="388"/>
      <c r="H107" s="7">
        <f>ROUND(H85+H99,2)</f>
        <v>0</v>
      </c>
      <c r="I107" s="1"/>
    </row>
    <row r="108" spans="1:9">
      <c r="A108" s="8"/>
      <c r="B108" s="8"/>
      <c r="C108" s="5"/>
      <c r="D108" s="5"/>
      <c r="E108" s="5"/>
      <c r="F108" s="5"/>
      <c r="G108" s="4"/>
      <c r="H108" s="3"/>
      <c r="I108" s="1"/>
    </row>
    <row r="109" spans="1:9">
      <c r="A109" s="386" t="s">
        <v>0</v>
      </c>
      <c r="B109" s="387"/>
      <c r="C109" s="387"/>
      <c r="D109" s="387"/>
      <c r="E109" s="387"/>
      <c r="F109" s="387"/>
      <c r="G109" s="388"/>
      <c r="H109" s="7">
        <f>ROUND(H69+H78+H85+H101,2)</f>
        <v>0</v>
      </c>
      <c r="I109" s="1"/>
    </row>
  </sheetData>
  <sheetProtection password="EF3F" sheet="1" objects="1" scenarios="1"/>
  <mergeCells count="83">
    <mergeCell ref="B89:F89"/>
    <mergeCell ref="B90:F90"/>
    <mergeCell ref="B91:F91"/>
    <mergeCell ref="B76:F76"/>
    <mergeCell ref="B77:F77"/>
    <mergeCell ref="A78:G78"/>
    <mergeCell ref="A80:H80"/>
    <mergeCell ref="B84:F84"/>
    <mergeCell ref="A85:G85"/>
    <mergeCell ref="A87:H87"/>
    <mergeCell ref="B82:F82"/>
    <mergeCell ref="B83:F83"/>
    <mergeCell ref="A99:F99"/>
    <mergeCell ref="B92:F92"/>
    <mergeCell ref="A93:F93"/>
    <mergeCell ref="B95:F95"/>
    <mergeCell ref="B96:F96"/>
    <mergeCell ref="B97:F97"/>
    <mergeCell ref="B98:F98"/>
    <mergeCell ref="A101:G101"/>
    <mergeCell ref="A103:H103"/>
    <mergeCell ref="A105:G105"/>
    <mergeCell ref="A107:G107"/>
    <mergeCell ref="A109:G109"/>
    <mergeCell ref="B75:F75"/>
    <mergeCell ref="B60:G60"/>
    <mergeCell ref="B61:G61"/>
    <mergeCell ref="A62:G62"/>
    <mergeCell ref="B64:G64"/>
    <mergeCell ref="B65:G65"/>
    <mergeCell ref="B66:G66"/>
    <mergeCell ref="A67:G67"/>
    <mergeCell ref="A69:G69"/>
    <mergeCell ref="A71:H71"/>
    <mergeCell ref="B73:F73"/>
    <mergeCell ref="B74:F74"/>
    <mergeCell ref="B59:G59"/>
    <mergeCell ref="B47:F47"/>
    <mergeCell ref="B48:F48"/>
    <mergeCell ref="B49:F49"/>
    <mergeCell ref="B50:F50"/>
    <mergeCell ref="B51:F51"/>
    <mergeCell ref="B52:F52"/>
    <mergeCell ref="A53:F53"/>
    <mergeCell ref="B55:G55"/>
    <mergeCell ref="B56:G56"/>
    <mergeCell ref="B57:G57"/>
    <mergeCell ref="B58:G58"/>
    <mergeCell ref="A45:F45"/>
    <mergeCell ref="B32:F32"/>
    <mergeCell ref="B33:F33"/>
    <mergeCell ref="B34:F34"/>
    <mergeCell ref="B35:F35"/>
    <mergeCell ref="B36:F36"/>
    <mergeCell ref="B38:F38"/>
    <mergeCell ref="A39:F39"/>
    <mergeCell ref="B41:F41"/>
    <mergeCell ref="B42:F42"/>
    <mergeCell ref="B43:F43"/>
    <mergeCell ref="B44:F44"/>
    <mergeCell ref="B31:F31"/>
    <mergeCell ref="B19:F19"/>
    <mergeCell ref="B20:G20"/>
    <mergeCell ref="B21:G21"/>
    <mergeCell ref="B23:G23"/>
    <mergeCell ref="B24:G24"/>
    <mergeCell ref="B25:G25"/>
    <mergeCell ref="B26:G26"/>
    <mergeCell ref="B27:G27"/>
    <mergeCell ref="A28:G28"/>
    <mergeCell ref="B30:F30"/>
    <mergeCell ref="B18:G18"/>
    <mergeCell ref="A2:H2"/>
    <mergeCell ref="A3:H3"/>
    <mergeCell ref="A5:H5"/>
    <mergeCell ref="A6:H6"/>
    <mergeCell ref="B8:H8"/>
    <mergeCell ref="A9:H9"/>
    <mergeCell ref="A10:H10"/>
    <mergeCell ref="B11:H11"/>
    <mergeCell ref="A13:G13"/>
    <mergeCell ref="A15:H15"/>
    <mergeCell ref="B17:F17"/>
  </mergeCells>
  <pageMargins left="0.51181102362204722" right="0.51181102362204722" top="0.78740157480314965" bottom="0.78740157480314965"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B1:I92"/>
  <sheetViews>
    <sheetView tabSelected="1" workbookViewId="0">
      <selection activeCell="G35" sqref="G35"/>
    </sheetView>
  </sheetViews>
  <sheetFormatPr defaultRowHeight="15"/>
  <cols>
    <col min="1" max="1" width="3.7109375" customWidth="1"/>
    <col min="2" max="2" width="13.140625" customWidth="1"/>
    <col min="3" max="3" width="12.5703125" customWidth="1"/>
    <col min="4" max="4" width="13.85546875" customWidth="1"/>
    <col min="5" max="5" width="12.85546875" customWidth="1"/>
    <col min="6" max="6" width="13.85546875" customWidth="1"/>
    <col min="7" max="7" width="12.5703125" customWidth="1"/>
    <col min="8" max="8" width="22.42578125" customWidth="1"/>
    <col min="9" max="9" width="14.5703125" customWidth="1"/>
  </cols>
  <sheetData>
    <row r="1" spans="2:9" ht="15" customHeight="1">
      <c r="B1" s="472" t="s">
        <v>72</v>
      </c>
      <c r="C1" s="473"/>
      <c r="D1" s="473"/>
      <c r="E1" s="473"/>
      <c r="F1" s="473"/>
      <c r="G1" s="473"/>
      <c r="H1" s="473"/>
      <c r="I1" s="474"/>
    </row>
    <row r="2" spans="2:9">
      <c r="B2" s="195"/>
      <c r="C2" s="182"/>
      <c r="D2" s="181"/>
      <c r="E2" s="181"/>
      <c r="F2" s="181"/>
      <c r="G2" s="181"/>
      <c r="H2" s="183"/>
      <c r="I2" s="196"/>
    </row>
    <row r="3" spans="2:9">
      <c r="B3" s="466" t="s">
        <v>436</v>
      </c>
      <c r="C3" s="467"/>
      <c r="D3" s="467"/>
      <c r="E3" s="467"/>
      <c r="F3" s="467"/>
      <c r="G3" s="467"/>
      <c r="H3" s="467"/>
      <c r="I3" s="468"/>
    </row>
    <row r="4" spans="2:9">
      <c r="B4" s="466" t="s">
        <v>399</v>
      </c>
      <c r="C4" s="467"/>
      <c r="D4" s="467"/>
      <c r="E4" s="467"/>
      <c r="F4" s="467"/>
      <c r="G4" s="467"/>
      <c r="H4" s="467"/>
      <c r="I4" s="468"/>
    </row>
    <row r="5" spans="2:9">
      <c r="B5" s="197"/>
      <c r="C5" s="184"/>
      <c r="D5" s="185"/>
      <c r="E5" s="185"/>
      <c r="F5" s="185"/>
      <c r="G5" s="185"/>
      <c r="H5" s="186"/>
      <c r="I5" s="198"/>
    </row>
    <row r="6" spans="2:9">
      <c r="B6" s="199" t="s">
        <v>71</v>
      </c>
      <c r="C6" s="467"/>
      <c r="D6" s="467"/>
      <c r="E6" s="467"/>
      <c r="F6" s="467"/>
      <c r="G6" s="467"/>
      <c r="H6" s="467"/>
      <c r="I6" s="468"/>
    </row>
    <row r="7" spans="2:9">
      <c r="B7" s="475" t="s">
        <v>444</v>
      </c>
      <c r="C7" s="476"/>
      <c r="D7" s="476"/>
      <c r="E7" s="476"/>
      <c r="F7" s="476"/>
      <c r="G7" s="476"/>
      <c r="H7" s="476"/>
      <c r="I7" s="477"/>
    </row>
    <row r="8" spans="2:9">
      <c r="B8" s="478" t="s">
        <v>70</v>
      </c>
      <c r="C8" s="479"/>
      <c r="D8" s="479"/>
      <c r="E8" s="479"/>
      <c r="F8" s="479"/>
      <c r="G8" s="479"/>
      <c r="H8" s="479"/>
      <c r="I8" s="480"/>
    </row>
    <row r="9" spans="2:9">
      <c r="B9" s="199" t="s">
        <v>69</v>
      </c>
      <c r="C9" s="467"/>
      <c r="D9" s="467"/>
      <c r="E9" s="467"/>
      <c r="F9" s="467"/>
      <c r="G9" s="467"/>
      <c r="H9" s="467"/>
      <c r="I9" s="468"/>
    </row>
    <row r="10" spans="2:9">
      <c r="B10" s="197"/>
      <c r="C10" s="184"/>
      <c r="D10" s="185"/>
      <c r="E10" s="185"/>
      <c r="F10" s="185"/>
      <c r="G10" s="185"/>
      <c r="H10" s="186"/>
      <c r="I10" s="198"/>
    </row>
    <row r="11" spans="2:9">
      <c r="B11" s="451" t="s">
        <v>68</v>
      </c>
      <c r="C11" s="452"/>
      <c r="D11" s="452"/>
      <c r="E11" s="452"/>
      <c r="F11" s="452"/>
      <c r="G11" s="452"/>
      <c r="H11" s="453"/>
      <c r="I11" s="327"/>
    </row>
    <row r="12" spans="2:9">
      <c r="B12" s="201"/>
      <c r="C12" s="182"/>
      <c r="D12" s="181"/>
      <c r="E12" s="181"/>
      <c r="F12" s="181"/>
      <c r="G12" s="181"/>
      <c r="H12" s="183"/>
      <c r="I12" s="196"/>
    </row>
    <row r="13" spans="2:9">
      <c r="B13" s="463" t="s">
        <v>67</v>
      </c>
      <c r="C13" s="464"/>
      <c r="D13" s="464"/>
      <c r="E13" s="464"/>
      <c r="F13" s="464"/>
      <c r="G13" s="464"/>
      <c r="H13" s="464"/>
      <c r="I13" s="465"/>
    </row>
    <row r="14" spans="2:9">
      <c r="B14" s="201"/>
      <c r="C14" s="182"/>
      <c r="D14" s="181"/>
      <c r="E14" s="181"/>
      <c r="F14" s="181"/>
      <c r="G14" s="181"/>
      <c r="H14" s="183"/>
      <c r="I14" s="196"/>
    </row>
    <row r="15" spans="2:9">
      <c r="B15" s="202" t="s">
        <v>12</v>
      </c>
      <c r="C15" s="454" t="s">
        <v>66</v>
      </c>
      <c r="D15" s="455"/>
      <c r="E15" s="455"/>
      <c r="F15" s="455"/>
      <c r="G15" s="456"/>
      <c r="H15" s="203" t="s">
        <v>10</v>
      </c>
      <c r="I15" s="204" t="s">
        <v>9</v>
      </c>
    </row>
    <row r="16" spans="2:9">
      <c r="B16" s="205">
        <v>1</v>
      </c>
      <c r="C16" s="457" t="s">
        <v>65</v>
      </c>
      <c r="D16" s="458"/>
      <c r="E16" s="458"/>
      <c r="F16" s="458"/>
      <c r="G16" s="458"/>
      <c r="H16" s="459"/>
      <c r="I16" s="207">
        <f>ROUND($I$11/220*4400*2,2)</f>
        <v>0</v>
      </c>
    </row>
    <row r="17" spans="2:9">
      <c r="B17" s="205">
        <v>2</v>
      </c>
      <c r="C17" s="448" t="s">
        <v>64</v>
      </c>
      <c r="D17" s="449"/>
      <c r="E17" s="449"/>
      <c r="F17" s="449"/>
      <c r="G17" s="450"/>
      <c r="H17" s="208">
        <v>0.3</v>
      </c>
      <c r="I17" s="207">
        <f>ROUND(I16*H17,2)</f>
        <v>0</v>
      </c>
    </row>
    <row r="18" spans="2:9">
      <c r="B18" s="205">
        <v>3</v>
      </c>
      <c r="C18" s="209" t="s">
        <v>63</v>
      </c>
      <c r="D18" s="210"/>
      <c r="E18" s="210"/>
      <c r="F18" s="210"/>
      <c r="G18" s="210"/>
      <c r="H18" s="211">
        <f>ROUND((ROUND($I$11/220/6,2)*1.3)*1,2)*1</f>
        <v>0</v>
      </c>
      <c r="I18" s="211">
        <f>(H18/8.8)*4400</f>
        <v>0</v>
      </c>
    </row>
    <row r="19" spans="2:9">
      <c r="B19" s="205">
        <v>4</v>
      </c>
      <c r="C19" s="209" t="s">
        <v>62</v>
      </c>
      <c r="D19" s="210"/>
      <c r="E19" s="210"/>
      <c r="F19" s="210"/>
      <c r="G19" s="210"/>
      <c r="H19" s="211">
        <f>ROUND((H18)*(5/25),2)</f>
        <v>0</v>
      </c>
      <c r="I19" s="211">
        <f>(H19/8.8)*4400</f>
        <v>0</v>
      </c>
    </row>
    <row r="20" spans="2:9">
      <c r="B20" s="205">
        <v>5</v>
      </c>
      <c r="C20" s="457"/>
      <c r="D20" s="458"/>
      <c r="E20" s="458"/>
      <c r="F20" s="458"/>
      <c r="G20" s="458"/>
      <c r="H20" s="459"/>
      <c r="I20" s="211"/>
    </row>
    <row r="21" spans="2:9">
      <c r="B21" s="205">
        <v>6</v>
      </c>
      <c r="C21" s="460" t="s">
        <v>400</v>
      </c>
      <c r="D21" s="461"/>
      <c r="E21" s="461"/>
      <c r="F21" s="461"/>
      <c r="G21" s="461"/>
      <c r="H21" s="462"/>
      <c r="I21" s="211"/>
    </row>
    <row r="22" spans="2:9">
      <c r="B22" s="205">
        <v>7</v>
      </c>
      <c r="C22" s="457"/>
      <c r="D22" s="458"/>
      <c r="E22" s="458"/>
      <c r="F22" s="458"/>
      <c r="G22" s="458"/>
      <c r="H22" s="459"/>
      <c r="I22" s="211"/>
    </row>
    <row r="23" spans="2:9">
      <c r="B23" s="205">
        <v>8</v>
      </c>
      <c r="C23" s="457"/>
      <c r="D23" s="458"/>
      <c r="E23" s="458"/>
      <c r="F23" s="458"/>
      <c r="G23" s="458"/>
      <c r="H23" s="459"/>
      <c r="I23" s="211"/>
    </row>
    <row r="24" spans="2:9">
      <c r="B24" s="205">
        <v>9</v>
      </c>
      <c r="C24" s="457"/>
      <c r="D24" s="458"/>
      <c r="E24" s="458"/>
      <c r="F24" s="458"/>
      <c r="G24" s="458"/>
      <c r="H24" s="459"/>
      <c r="I24" s="211"/>
    </row>
    <row r="25" spans="2:9">
      <c r="B25" s="205">
        <v>10</v>
      </c>
      <c r="C25" s="457"/>
      <c r="D25" s="458"/>
      <c r="E25" s="458"/>
      <c r="F25" s="458"/>
      <c r="G25" s="458"/>
      <c r="H25" s="459"/>
      <c r="I25" s="211"/>
    </row>
    <row r="26" spans="2:9">
      <c r="B26" s="451" t="s">
        <v>5</v>
      </c>
      <c r="C26" s="452"/>
      <c r="D26" s="452"/>
      <c r="E26" s="452"/>
      <c r="F26" s="452"/>
      <c r="G26" s="452"/>
      <c r="H26" s="453"/>
      <c r="I26" s="200">
        <f>ROUND(SUM(I16:I25),2)</f>
        <v>0</v>
      </c>
    </row>
    <row r="27" spans="2:9">
      <c r="B27" s="201"/>
      <c r="C27" s="182"/>
      <c r="D27" s="181"/>
      <c r="E27" s="181"/>
      <c r="F27" s="181"/>
      <c r="G27" s="181"/>
      <c r="H27" s="183"/>
      <c r="I27" s="196"/>
    </row>
    <row r="28" spans="2:9">
      <c r="B28" s="202" t="s">
        <v>61</v>
      </c>
      <c r="C28" s="454" t="s">
        <v>60</v>
      </c>
      <c r="D28" s="455"/>
      <c r="E28" s="455"/>
      <c r="F28" s="455"/>
      <c r="G28" s="456"/>
      <c r="H28" s="203" t="s">
        <v>10</v>
      </c>
      <c r="I28" s="204" t="s">
        <v>9</v>
      </c>
    </row>
    <row r="29" spans="2:9">
      <c r="B29" s="205">
        <v>1</v>
      </c>
      <c r="C29" s="448" t="s">
        <v>59</v>
      </c>
      <c r="D29" s="449"/>
      <c r="E29" s="449"/>
      <c r="F29" s="449"/>
      <c r="G29" s="450"/>
      <c r="H29" s="208">
        <v>0.2</v>
      </c>
      <c r="I29" s="211">
        <f t="shared" ref="I29:I36" si="0">ROUND($I$26*H29,2)</f>
        <v>0</v>
      </c>
    </row>
    <row r="30" spans="2:9">
      <c r="B30" s="205">
        <v>2</v>
      </c>
      <c r="C30" s="448" t="s">
        <v>58</v>
      </c>
      <c r="D30" s="449"/>
      <c r="E30" s="449"/>
      <c r="F30" s="449"/>
      <c r="G30" s="450"/>
      <c r="H30" s="208">
        <v>1.4999999999999999E-2</v>
      </c>
      <c r="I30" s="211">
        <f t="shared" si="0"/>
        <v>0</v>
      </c>
    </row>
    <row r="31" spans="2:9">
      <c r="B31" s="205">
        <v>3</v>
      </c>
      <c r="C31" s="448" t="s">
        <v>57</v>
      </c>
      <c r="D31" s="449"/>
      <c r="E31" s="449"/>
      <c r="F31" s="449"/>
      <c r="G31" s="450"/>
      <c r="H31" s="208">
        <v>0.01</v>
      </c>
      <c r="I31" s="211">
        <f t="shared" si="0"/>
        <v>0</v>
      </c>
    </row>
    <row r="32" spans="2:9">
      <c r="B32" s="205">
        <v>4</v>
      </c>
      <c r="C32" s="448" t="s">
        <v>56</v>
      </c>
      <c r="D32" s="449"/>
      <c r="E32" s="449"/>
      <c r="F32" s="449"/>
      <c r="G32" s="450"/>
      <c r="H32" s="208">
        <v>2E-3</v>
      </c>
      <c r="I32" s="211">
        <f t="shared" si="0"/>
        <v>0</v>
      </c>
    </row>
    <row r="33" spans="2:9">
      <c r="B33" s="205">
        <v>5</v>
      </c>
      <c r="C33" s="448" t="s">
        <v>55</v>
      </c>
      <c r="D33" s="449"/>
      <c r="E33" s="449"/>
      <c r="F33" s="449"/>
      <c r="G33" s="450"/>
      <c r="H33" s="208">
        <v>2.5000000000000001E-2</v>
      </c>
      <c r="I33" s="211">
        <f t="shared" si="0"/>
        <v>0</v>
      </c>
    </row>
    <row r="34" spans="2:9">
      <c r="B34" s="205">
        <v>6</v>
      </c>
      <c r="C34" s="448" t="s">
        <v>54</v>
      </c>
      <c r="D34" s="449"/>
      <c r="E34" s="449"/>
      <c r="F34" s="449"/>
      <c r="G34" s="450"/>
      <c r="H34" s="208">
        <v>0.08</v>
      </c>
      <c r="I34" s="211">
        <f t="shared" si="0"/>
        <v>0</v>
      </c>
    </row>
    <row r="35" spans="2:9">
      <c r="B35" s="205">
        <v>7</v>
      </c>
      <c r="C35" s="206" t="s">
        <v>53</v>
      </c>
      <c r="D35" s="205" t="s">
        <v>52</v>
      </c>
      <c r="E35" s="518">
        <v>0.03</v>
      </c>
      <c r="F35" s="205" t="s">
        <v>51</v>
      </c>
      <c r="G35" s="519">
        <v>1</v>
      </c>
      <c r="H35" s="208">
        <f>ROUND(E35*G35,4)</f>
        <v>0.03</v>
      </c>
      <c r="I35" s="211">
        <f t="shared" si="0"/>
        <v>0</v>
      </c>
    </row>
    <row r="36" spans="2:9">
      <c r="B36" s="205">
        <v>8</v>
      </c>
      <c r="C36" s="448" t="s">
        <v>50</v>
      </c>
      <c r="D36" s="449"/>
      <c r="E36" s="449"/>
      <c r="F36" s="449"/>
      <c r="G36" s="450"/>
      <c r="H36" s="208">
        <v>6.0000000000000001E-3</v>
      </c>
      <c r="I36" s="211">
        <f t="shared" si="0"/>
        <v>0</v>
      </c>
    </row>
    <row r="37" spans="2:9">
      <c r="B37" s="451" t="s">
        <v>5</v>
      </c>
      <c r="C37" s="452"/>
      <c r="D37" s="452"/>
      <c r="E37" s="452"/>
      <c r="F37" s="452"/>
      <c r="G37" s="453"/>
      <c r="H37" s="212">
        <f>SUM(H29:H36)</f>
        <v>0.3680000000000001</v>
      </c>
      <c r="I37" s="200">
        <f>ROUND(SUM(I29:I36),2)</f>
        <v>0</v>
      </c>
    </row>
    <row r="38" spans="2:9">
      <c r="B38" s="201"/>
      <c r="C38" s="182"/>
      <c r="D38" s="181"/>
      <c r="E38" s="181"/>
      <c r="F38" s="181"/>
      <c r="G38" s="181"/>
      <c r="H38" s="183"/>
      <c r="I38" s="196"/>
    </row>
    <row r="39" spans="2:9">
      <c r="B39" s="202" t="s">
        <v>49</v>
      </c>
      <c r="C39" s="454" t="s">
        <v>48</v>
      </c>
      <c r="D39" s="455"/>
      <c r="E39" s="455"/>
      <c r="F39" s="455"/>
      <c r="G39" s="456"/>
      <c r="H39" s="203" t="s">
        <v>10</v>
      </c>
      <c r="I39" s="204" t="s">
        <v>9</v>
      </c>
    </row>
    <row r="40" spans="2:9">
      <c r="B40" s="205">
        <v>1</v>
      </c>
      <c r="C40" s="448" t="s">
        <v>47</v>
      </c>
      <c r="D40" s="449"/>
      <c r="E40" s="449"/>
      <c r="F40" s="449"/>
      <c r="G40" s="450"/>
      <c r="H40" s="208">
        <f>ROUND(1/12,4)</f>
        <v>8.3299999999999999E-2</v>
      </c>
      <c r="I40" s="211">
        <f>ROUND($I$26*H40,2)</f>
        <v>0</v>
      </c>
    </row>
    <row r="41" spans="2:9">
      <c r="B41" s="205">
        <v>2</v>
      </c>
      <c r="C41" s="448" t="s">
        <v>46</v>
      </c>
      <c r="D41" s="449"/>
      <c r="E41" s="449"/>
      <c r="F41" s="449"/>
      <c r="G41" s="450"/>
      <c r="H41" s="213">
        <v>3.0249999999999999E-2</v>
      </c>
      <c r="I41" s="211">
        <f>ROUND($I$26*H41,2)</f>
        <v>0</v>
      </c>
    </row>
    <row r="42" spans="2:9">
      <c r="B42" s="205">
        <v>3</v>
      </c>
      <c r="C42" s="448" t="s">
        <v>32</v>
      </c>
      <c r="D42" s="449"/>
      <c r="E42" s="449"/>
      <c r="F42" s="449"/>
      <c r="G42" s="450"/>
      <c r="H42" s="208">
        <f>ROUND((H40+H41)*H37,4)</f>
        <v>4.1799999999999997E-2</v>
      </c>
      <c r="I42" s="211">
        <f>ROUND($I$26*H42,2)</f>
        <v>0</v>
      </c>
    </row>
    <row r="43" spans="2:9">
      <c r="B43" s="451" t="s">
        <v>5</v>
      </c>
      <c r="C43" s="452"/>
      <c r="D43" s="452"/>
      <c r="E43" s="452"/>
      <c r="F43" s="452"/>
      <c r="G43" s="453"/>
      <c r="H43" s="212">
        <f>SUM(H40:H42)</f>
        <v>0.15534999999999999</v>
      </c>
      <c r="I43" s="200">
        <f>ROUND(SUM(I40:I42),2)</f>
        <v>0</v>
      </c>
    </row>
    <row r="44" spans="2:9">
      <c r="B44" s="201"/>
      <c r="C44" s="182"/>
      <c r="D44" s="181"/>
      <c r="E44" s="181"/>
      <c r="F44" s="181"/>
      <c r="G44" s="181"/>
      <c r="H44" s="183"/>
      <c r="I44" s="196"/>
    </row>
    <row r="45" spans="2:9">
      <c r="B45" s="202" t="s">
        <v>45</v>
      </c>
      <c r="C45" s="454" t="s">
        <v>44</v>
      </c>
      <c r="D45" s="455"/>
      <c r="E45" s="455"/>
      <c r="F45" s="455"/>
      <c r="G45" s="456"/>
      <c r="H45" s="203" t="s">
        <v>10</v>
      </c>
      <c r="I45" s="204" t="s">
        <v>9</v>
      </c>
    </row>
    <row r="46" spans="2:9">
      <c r="B46" s="205">
        <v>1</v>
      </c>
      <c r="C46" s="481" t="s">
        <v>43</v>
      </c>
      <c r="D46" s="482"/>
      <c r="E46" s="482"/>
      <c r="F46" s="482"/>
      <c r="G46" s="483"/>
      <c r="H46" s="214">
        <f>(1+(1/12)+(1/12)+(1/12/3))/12*0.05</f>
        <v>4.9768518518518512E-3</v>
      </c>
      <c r="I46" s="211">
        <f>ROUND($I$26*H46,2)</f>
        <v>0</v>
      </c>
    </row>
    <row r="47" spans="2:9">
      <c r="B47" s="205">
        <v>2</v>
      </c>
      <c r="C47" s="484" t="s">
        <v>42</v>
      </c>
      <c r="D47" s="485"/>
      <c r="E47" s="485"/>
      <c r="F47" s="485"/>
      <c r="G47" s="486"/>
      <c r="H47" s="214">
        <f>H46*0.08</f>
        <v>3.9814814814814812E-4</v>
      </c>
      <c r="I47" s="211">
        <f>ROUND($I$26*H47,2)</f>
        <v>0</v>
      </c>
    </row>
    <row r="48" spans="2:9">
      <c r="B48" s="205">
        <v>3</v>
      </c>
      <c r="C48" s="484" t="s">
        <v>41</v>
      </c>
      <c r="D48" s="485"/>
      <c r="E48" s="485"/>
      <c r="F48" s="485"/>
      <c r="G48" s="486"/>
      <c r="H48" s="215">
        <f>(7/30/12)*0.9</f>
        <v>1.7500000000000002E-2</v>
      </c>
      <c r="I48" s="211">
        <f>ROUND($I$26*H48,2)</f>
        <v>0</v>
      </c>
    </row>
    <row r="49" spans="2:9">
      <c r="B49" s="205">
        <v>4</v>
      </c>
      <c r="C49" s="484" t="s">
        <v>40</v>
      </c>
      <c r="D49" s="485"/>
      <c r="E49" s="485"/>
      <c r="F49" s="485"/>
      <c r="G49" s="486"/>
      <c r="H49" s="214">
        <f>H48*$H$37</f>
        <v>6.4400000000000021E-3</v>
      </c>
      <c r="I49" s="211">
        <f>ROUND($I$26*H49,2)</f>
        <v>0</v>
      </c>
    </row>
    <row r="50" spans="2:9">
      <c r="B50" s="205">
        <v>5</v>
      </c>
      <c r="C50" s="484" t="s">
        <v>405</v>
      </c>
      <c r="D50" s="485"/>
      <c r="E50" s="485"/>
      <c r="F50" s="485"/>
      <c r="G50" s="486"/>
      <c r="H50" s="214">
        <v>0.04</v>
      </c>
      <c r="I50" s="211">
        <f>ROUND($I$26*H50,2)</f>
        <v>0</v>
      </c>
    </row>
    <row r="51" spans="2:9">
      <c r="B51" s="451" t="s">
        <v>5</v>
      </c>
      <c r="C51" s="452"/>
      <c r="D51" s="452"/>
      <c r="E51" s="452"/>
      <c r="F51" s="452"/>
      <c r="G51" s="453"/>
      <c r="H51" s="212">
        <f>SUM(H46:H50)</f>
        <v>6.9315000000000002E-2</v>
      </c>
      <c r="I51" s="200">
        <f>ROUND(SUM(I46:I50),2)</f>
        <v>0</v>
      </c>
    </row>
    <row r="52" spans="2:9">
      <c r="B52" s="195"/>
      <c r="C52" s="182"/>
      <c r="D52" s="181"/>
      <c r="E52" s="181"/>
      <c r="F52" s="181"/>
      <c r="G52" s="181"/>
      <c r="H52" s="183"/>
      <c r="I52" s="196"/>
    </row>
    <row r="53" spans="2:9">
      <c r="B53" s="201"/>
      <c r="C53" s="182"/>
      <c r="D53" s="181"/>
      <c r="E53" s="181"/>
      <c r="F53" s="181"/>
      <c r="G53" s="181"/>
      <c r="H53" s="183"/>
      <c r="I53" s="196"/>
    </row>
    <row r="54" spans="2:9">
      <c r="B54" s="451" t="s">
        <v>27</v>
      </c>
      <c r="C54" s="452"/>
      <c r="D54" s="452"/>
      <c r="E54" s="452"/>
      <c r="F54" s="452"/>
      <c r="G54" s="452"/>
      <c r="H54" s="453"/>
      <c r="I54" s="200">
        <f>ROUND(I51+I43+I37+I26,2)</f>
        <v>0</v>
      </c>
    </row>
    <row r="55" spans="2:9">
      <c r="B55" s="201"/>
      <c r="C55" s="182"/>
      <c r="D55" s="181"/>
      <c r="E55" s="181"/>
      <c r="F55" s="181"/>
      <c r="G55" s="181"/>
      <c r="H55" s="183"/>
      <c r="I55" s="196"/>
    </row>
    <row r="56" spans="2:9">
      <c r="B56" s="463" t="s">
        <v>26</v>
      </c>
      <c r="C56" s="464"/>
      <c r="D56" s="464"/>
      <c r="E56" s="464"/>
      <c r="F56" s="464"/>
      <c r="G56" s="464"/>
      <c r="H56" s="464"/>
      <c r="I56" s="465"/>
    </row>
    <row r="57" spans="2:9">
      <c r="B57" s="201"/>
      <c r="C57" s="182"/>
      <c r="D57" s="181"/>
      <c r="E57" s="181"/>
      <c r="F57" s="181"/>
      <c r="G57" s="181"/>
      <c r="H57" s="183"/>
      <c r="I57" s="196"/>
    </row>
    <row r="58" spans="2:9">
      <c r="B58" s="216" t="s">
        <v>12</v>
      </c>
      <c r="C58" s="454" t="s">
        <v>25</v>
      </c>
      <c r="D58" s="455"/>
      <c r="E58" s="455"/>
      <c r="F58" s="455"/>
      <c r="G58" s="455"/>
      <c r="H58" s="202" t="s">
        <v>24</v>
      </c>
      <c r="I58" s="204" t="s">
        <v>9</v>
      </c>
    </row>
    <row r="59" spans="2:9">
      <c r="B59" s="205">
        <v>1</v>
      </c>
      <c r="C59" s="448" t="s">
        <v>23</v>
      </c>
      <c r="D59" s="449"/>
      <c r="E59" s="449"/>
      <c r="F59" s="449"/>
      <c r="G59" s="449"/>
      <c r="H59" s="328"/>
      <c r="I59" s="211">
        <f>I54*H59</f>
        <v>0</v>
      </c>
    </row>
    <row r="60" spans="2:9">
      <c r="B60" s="205">
        <v>2</v>
      </c>
      <c r="C60" s="448" t="s">
        <v>22</v>
      </c>
      <c r="D60" s="449"/>
      <c r="E60" s="449"/>
      <c r="F60" s="449"/>
      <c r="G60" s="449"/>
      <c r="H60" s="328"/>
      <c r="I60" s="211">
        <f>(I54+I59)*H60</f>
        <v>0</v>
      </c>
    </row>
    <row r="61" spans="2:9">
      <c r="B61" s="451" t="s">
        <v>21</v>
      </c>
      <c r="C61" s="452"/>
      <c r="D61" s="452"/>
      <c r="E61" s="452"/>
      <c r="F61" s="452"/>
      <c r="G61" s="452"/>
      <c r="H61" s="453"/>
      <c r="I61" s="217">
        <f>ROUND(SUM(I59:I60),2)</f>
        <v>0</v>
      </c>
    </row>
    <row r="62" spans="2:9">
      <c r="B62" s="201"/>
      <c r="C62" s="182"/>
      <c r="D62" s="181"/>
      <c r="E62" s="181"/>
      <c r="F62" s="181"/>
      <c r="G62" s="181"/>
      <c r="H62" s="183"/>
      <c r="I62" s="196"/>
    </row>
    <row r="63" spans="2:9">
      <c r="B63" s="463" t="s">
        <v>20</v>
      </c>
      <c r="C63" s="464"/>
      <c r="D63" s="464"/>
      <c r="E63" s="464"/>
      <c r="F63" s="464"/>
      <c r="G63" s="464"/>
      <c r="H63" s="464"/>
      <c r="I63" s="465"/>
    </row>
    <row r="64" spans="2:9">
      <c r="B64" s="201"/>
      <c r="C64" s="182"/>
      <c r="D64" s="181"/>
      <c r="E64" s="181"/>
      <c r="F64" s="181"/>
      <c r="G64" s="181"/>
      <c r="H64" s="183"/>
      <c r="I64" s="196"/>
    </row>
    <row r="65" spans="2:9">
      <c r="B65" s="205" t="s">
        <v>12</v>
      </c>
      <c r="C65" s="466" t="s">
        <v>19</v>
      </c>
      <c r="D65" s="467"/>
      <c r="E65" s="467"/>
      <c r="F65" s="467"/>
      <c r="G65" s="468"/>
      <c r="H65" s="218" t="s">
        <v>18</v>
      </c>
      <c r="I65" s="217" t="s">
        <v>9</v>
      </c>
    </row>
    <row r="66" spans="2:9">
      <c r="B66" s="205">
        <v>1</v>
      </c>
      <c r="C66" s="448" t="s">
        <v>401</v>
      </c>
      <c r="D66" s="449"/>
      <c r="E66" s="449"/>
      <c r="F66" s="449"/>
      <c r="G66" s="450"/>
      <c r="H66" s="329"/>
      <c r="I66" s="211">
        <f>2*H66*4*125</f>
        <v>0</v>
      </c>
    </row>
    <row r="67" spans="2:9">
      <c r="B67" s="205">
        <v>2</v>
      </c>
      <c r="C67" s="448" t="s">
        <v>402</v>
      </c>
      <c r="D67" s="449"/>
      <c r="E67" s="449"/>
      <c r="F67" s="449"/>
      <c r="G67" s="450"/>
      <c r="H67" s="329"/>
      <c r="I67" s="211">
        <f>125*4*H67*0.8</f>
        <v>0</v>
      </c>
    </row>
    <row r="68" spans="2:9">
      <c r="B68" s="469" t="s">
        <v>15</v>
      </c>
      <c r="C68" s="470"/>
      <c r="D68" s="470"/>
      <c r="E68" s="470"/>
      <c r="F68" s="470"/>
      <c r="G68" s="470"/>
      <c r="H68" s="471"/>
      <c r="I68" s="200">
        <f>ROUND(SUM(I66:I67),2)</f>
        <v>0</v>
      </c>
    </row>
    <row r="69" spans="2:9">
      <c r="B69" s="201"/>
      <c r="C69" s="182"/>
      <c r="D69" s="181"/>
      <c r="E69" s="181"/>
      <c r="F69" s="181"/>
      <c r="G69" s="181"/>
      <c r="H69" s="183"/>
      <c r="I69" s="196"/>
    </row>
    <row r="70" spans="2:9">
      <c r="B70" s="463" t="s">
        <v>14</v>
      </c>
      <c r="C70" s="464"/>
      <c r="D70" s="464"/>
      <c r="E70" s="464"/>
      <c r="F70" s="464"/>
      <c r="G70" s="464"/>
      <c r="H70" s="464"/>
      <c r="I70" s="465"/>
    </row>
    <row r="71" spans="2:9">
      <c r="B71" s="201"/>
      <c r="C71" s="182"/>
      <c r="D71" s="181"/>
      <c r="E71" s="181"/>
      <c r="F71" s="181"/>
      <c r="G71" s="181"/>
      <c r="H71" s="183"/>
      <c r="I71" s="196"/>
    </row>
    <row r="72" spans="2:9">
      <c r="B72" s="216" t="s">
        <v>12</v>
      </c>
      <c r="C72" s="454" t="s">
        <v>13</v>
      </c>
      <c r="D72" s="455"/>
      <c r="E72" s="455"/>
      <c r="F72" s="455"/>
      <c r="G72" s="456"/>
      <c r="H72" s="203" t="s">
        <v>10</v>
      </c>
      <c r="I72" s="204" t="s">
        <v>9</v>
      </c>
    </row>
    <row r="73" spans="2:9">
      <c r="B73" s="205">
        <v>1</v>
      </c>
      <c r="C73" s="448" t="s">
        <v>8</v>
      </c>
      <c r="D73" s="449"/>
      <c r="E73" s="449"/>
      <c r="F73" s="449"/>
      <c r="G73" s="450"/>
      <c r="H73" s="208">
        <v>0.03</v>
      </c>
      <c r="I73" s="211">
        <f>ROUND($I$76/$H$76*H73,2)</f>
        <v>0</v>
      </c>
    </row>
    <row r="74" spans="2:9">
      <c r="B74" s="205">
        <v>2</v>
      </c>
      <c r="C74" s="448" t="s">
        <v>7</v>
      </c>
      <c r="D74" s="449"/>
      <c r="E74" s="449"/>
      <c r="F74" s="449"/>
      <c r="G74" s="450"/>
      <c r="H74" s="208">
        <v>6.4999999999999997E-3</v>
      </c>
      <c r="I74" s="211">
        <f>ROUND($I$76/$H$76*H74,2)</f>
        <v>0</v>
      </c>
    </row>
    <row r="75" spans="2:9">
      <c r="B75" s="205">
        <v>3</v>
      </c>
      <c r="C75" s="448" t="s">
        <v>6</v>
      </c>
      <c r="D75" s="449"/>
      <c r="E75" s="449"/>
      <c r="F75" s="449"/>
      <c r="G75" s="450"/>
      <c r="H75" s="208">
        <v>0.05</v>
      </c>
      <c r="I75" s="211">
        <f>ROUND($I$76/$H$76*H75,2)</f>
        <v>0</v>
      </c>
    </row>
    <row r="76" spans="2:9">
      <c r="B76" s="451" t="s">
        <v>5</v>
      </c>
      <c r="C76" s="452"/>
      <c r="D76" s="452"/>
      <c r="E76" s="452"/>
      <c r="F76" s="452"/>
      <c r="G76" s="453"/>
      <c r="H76" s="212">
        <f>ROUND(SUM(H73:H75),4)</f>
        <v>8.6499999999999994E-2</v>
      </c>
      <c r="I76" s="200">
        <f>ROUND(((I54+I61)*$H$76)/(1-$H$76),2)</f>
        <v>0</v>
      </c>
    </row>
    <row r="77" spans="2:9">
      <c r="B77" s="201"/>
      <c r="C77" s="182"/>
      <c r="D77" s="181"/>
      <c r="E77" s="181"/>
      <c r="F77" s="181"/>
      <c r="G77" s="181"/>
      <c r="H77" s="183"/>
      <c r="I77" s="196"/>
    </row>
    <row r="78" spans="2:9">
      <c r="B78" s="216" t="s">
        <v>12</v>
      </c>
      <c r="C78" s="454" t="s">
        <v>11</v>
      </c>
      <c r="D78" s="455"/>
      <c r="E78" s="455"/>
      <c r="F78" s="455"/>
      <c r="G78" s="456"/>
      <c r="H78" s="203" t="s">
        <v>10</v>
      </c>
      <c r="I78" s="204" t="s">
        <v>9</v>
      </c>
    </row>
    <row r="79" spans="2:9">
      <c r="B79" s="205">
        <v>1</v>
      </c>
      <c r="C79" s="448" t="s">
        <v>8</v>
      </c>
      <c r="D79" s="449"/>
      <c r="E79" s="449"/>
      <c r="F79" s="449"/>
      <c r="G79" s="450"/>
      <c r="H79" s="208">
        <f>H73</f>
        <v>0.03</v>
      </c>
      <c r="I79" s="211">
        <f>ROUND($I$82/$H$82*H79,2)</f>
        <v>0</v>
      </c>
    </row>
    <row r="80" spans="2:9">
      <c r="B80" s="205">
        <v>2</v>
      </c>
      <c r="C80" s="448" t="s">
        <v>7</v>
      </c>
      <c r="D80" s="449"/>
      <c r="E80" s="449"/>
      <c r="F80" s="449"/>
      <c r="G80" s="450"/>
      <c r="H80" s="208">
        <f>H74</f>
        <v>6.4999999999999997E-3</v>
      </c>
      <c r="I80" s="211">
        <f>ROUND($I$82/$H$82*H80,2)</f>
        <v>0</v>
      </c>
    </row>
    <row r="81" spans="2:9">
      <c r="B81" s="205">
        <v>3</v>
      </c>
      <c r="C81" s="448" t="s">
        <v>6</v>
      </c>
      <c r="D81" s="449"/>
      <c r="E81" s="449"/>
      <c r="F81" s="449"/>
      <c r="G81" s="450"/>
      <c r="H81" s="208">
        <f>H75</f>
        <v>0.05</v>
      </c>
      <c r="I81" s="211">
        <f>ROUND($I$82/$H$82*H81,2)</f>
        <v>0</v>
      </c>
    </row>
    <row r="82" spans="2:9">
      <c r="B82" s="451" t="s">
        <v>5</v>
      </c>
      <c r="C82" s="452"/>
      <c r="D82" s="452"/>
      <c r="E82" s="452"/>
      <c r="F82" s="452"/>
      <c r="G82" s="453"/>
      <c r="H82" s="212">
        <f>ROUND(SUM(H79:H81),4)</f>
        <v>8.6499999999999994E-2</v>
      </c>
      <c r="I82" s="200">
        <f>ROUND(((I68)*$H$76)/(1-$H$76),2)</f>
        <v>0</v>
      </c>
    </row>
    <row r="83" spans="2:9">
      <c r="B83" s="201"/>
      <c r="C83" s="182"/>
      <c r="D83" s="181"/>
      <c r="E83" s="181"/>
      <c r="F83" s="181"/>
      <c r="G83" s="181"/>
      <c r="H83" s="183"/>
      <c r="I83" s="196"/>
    </row>
    <row r="84" spans="2:9">
      <c r="B84" s="451" t="s">
        <v>4</v>
      </c>
      <c r="C84" s="452"/>
      <c r="D84" s="452"/>
      <c r="E84" s="452"/>
      <c r="F84" s="452"/>
      <c r="G84" s="452"/>
      <c r="H84" s="453"/>
      <c r="I84" s="200">
        <f>ROUND(I82+I76,2)</f>
        <v>0</v>
      </c>
    </row>
    <row r="85" spans="2:9">
      <c r="B85" s="201"/>
      <c r="C85" s="182"/>
      <c r="D85" s="181"/>
      <c r="E85" s="181"/>
      <c r="F85" s="181"/>
      <c r="G85" s="181"/>
      <c r="H85" s="183"/>
      <c r="I85" s="196"/>
    </row>
    <row r="86" spans="2:9">
      <c r="B86" s="463" t="s">
        <v>3</v>
      </c>
      <c r="C86" s="464"/>
      <c r="D86" s="464"/>
      <c r="E86" s="464"/>
      <c r="F86" s="464"/>
      <c r="G86" s="464"/>
      <c r="H86" s="464"/>
      <c r="I86" s="465"/>
    </row>
    <row r="87" spans="2:9">
      <c r="B87" s="201"/>
      <c r="C87" s="182"/>
      <c r="D87" s="181"/>
      <c r="E87" s="181"/>
      <c r="F87" s="181"/>
      <c r="G87" s="181"/>
      <c r="H87" s="183"/>
      <c r="I87" s="196"/>
    </row>
    <row r="88" spans="2:9">
      <c r="B88" s="451" t="s">
        <v>2</v>
      </c>
      <c r="C88" s="452"/>
      <c r="D88" s="452"/>
      <c r="E88" s="452"/>
      <c r="F88" s="452"/>
      <c r="G88" s="452"/>
      <c r="H88" s="453"/>
      <c r="I88" s="200">
        <f>ROUND(I54+I61+I76,2)</f>
        <v>0</v>
      </c>
    </row>
    <row r="89" spans="2:9">
      <c r="B89" s="219"/>
      <c r="C89" s="187"/>
      <c r="D89" s="181"/>
      <c r="E89" s="181"/>
      <c r="F89" s="181"/>
      <c r="G89" s="181"/>
      <c r="H89" s="183"/>
      <c r="I89" s="196"/>
    </row>
    <row r="90" spans="2:9">
      <c r="B90" s="451" t="s">
        <v>1</v>
      </c>
      <c r="C90" s="452"/>
      <c r="D90" s="452"/>
      <c r="E90" s="452"/>
      <c r="F90" s="452"/>
      <c r="G90" s="452"/>
      <c r="H90" s="453"/>
      <c r="I90" s="200">
        <f>ROUND(I68+I82,2)</f>
        <v>0</v>
      </c>
    </row>
    <row r="91" spans="2:9">
      <c r="B91" s="219"/>
      <c r="C91" s="187"/>
      <c r="D91" s="181"/>
      <c r="E91" s="181"/>
      <c r="F91" s="181"/>
      <c r="G91" s="181"/>
      <c r="H91" s="183"/>
      <c r="I91" s="196"/>
    </row>
    <row r="92" spans="2:9">
      <c r="B92" s="451" t="s">
        <v>0</v>
      </c>
      <c r="C92" s="452"/>
      <c r="D92" s="452"/>
      <c r="E92" s="452"/>
      <c r="F92" s="452"/>
      <c r="G92" s="452"/>
      <c r="H92" s="453"/>
      <c r="I92" s="200">
        <f>ROUND(I54+I61+I68+I84,2)</f>
        <v>0</v>
      </c>
    </row>
  </sheetData>
  <mergeCells count="67">
    <mergeCell ref="B84:H84"/>
    <mergeCell ref="B86:I86"/>
    <mergeCell ref="B88:H88"/>
    <mergeCell ref="B90:H90"/>
    <mergeCell ref="B92:H92"/>
    <mergeCell ref="C47:G47"/>
    <mergeCell ref="C48:G48"/>
    <mergeCell ref="C49:G49"/>
    <mergeCell ref="C50:G50"/>
    <mergeCell ref="B51:G51"/>
    <mergeCell ref="C34:G34"/>
    <mergeCell ref="C36:G36"/>
    <mergeCell ref="B37:G37"/>
    <mergeCell ref="C45:G45"/>
    <mergeCell ref="C46:G46"/>
    <mergeCell ref="C39:G39"/>
    <mergeCell ref="C40:G40"/>
    <mergeCell ref="C41:G41"/>
    <mergeCell ref="C42:G42"/>
    <mergeCell ref="B43:G43"/>
    <mergeCell ref="C23:H23"/>
    <mergeCell ref="C24:H24"/>
    <mergeCell ref="C31:G31"/>
    <mergeCell ref="C32:G32"/>
    <mergeCell ref="C33:G33"/>
    <mergeCell ref="C25:H25"/>
    <mergeCell ref="B26:H26"/>
    <mergeCell ref="C28:G28"/>
    <mergeCell ref="C29:G29"/>
    <mergeCell ref="C30:G30"/>
    <mergeCell ref="C9:I9"/>
    <mergeCell ref="B1:I1"/>
    <mergeCell ref="B11:H11"/>
    <mergeCell ref="B13:I13"/>
    <mergeCell ref="C15:G15"/>
    <mergeCell ref="B3:I3"/>
    <mergeCell ref="B4:I4"/>
    <mergeCell ref="C6:I6"/>
    <mergeCell ref="B7:I7"/>
    <mergeCell ref="B8:I8"/>
    <mergeCell ref="C81:G81"/>
    <mergeCell ref="B82:G82"/>
    <mergeCell ref="B54:H54"/>
    <mergeCell ref="B56:I56"/>
    <mergeCell ref="C58:G58"/>
    <mergeCell ref="C59:G59"/>
    <mergeCell ref="C60:G60"/>
    <mergeCell ref="B61:H61"/>
    <mergeCell ref="B63:I63"/>
    <mergeCell ref="C65:G65"/>
    <mergeCell ref="C66:G66"/>
    <mergeCell ref="C67:G67"/>
    <mergeCell ref="B68:H68"/>
    <mergeCell ref="B70:I70"/>
    <mergeCell ref="C72:G72"/>
    <mergeCell ref="C73:G73"/>
    <mergeCell ref="C16:H16"/>
    <mergeCell ref="C17:G17"/>
    <mergeCell ref="C20:H20"/>
    <mergeCell ref="C21:H21"/>
    <mergeCell ref="C22:H22"/>
    <mergeCell ref="C80:G80"/>
    <mergeCell ref="C74:G74"/>
    <mergeCell ref="C75:G75"/>
    <mergeCell ref="B76:G76"/>
    <mergeCell ref="C78:G78"/>
    <mergeCell ref="C79:G79"/>
  </mergeCells>
  <pageMargins left="0.51181102362204722" right="0.51181102362204722" top="0.78740157480314965" bottom="0.78740157480314965" header="0.31496062992125984" footer="0.31496062992125984"/>
  <pageSetup paperSize="9" scale="77" fitToHeight="2"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S182"/>
  <sheetViews>
    <sheetView workbookViewId="0">
      <pane xSplit="2" ySplit="3" topLeftCell="C4" activePane="bottomRight" state="frozen"/>
      <selection pane="topRight" activeCell="C1" sqref="C1"/>
      <selection pane="bottomLeft" activeCell="A4" sqref="A4"/>
      <selection pane="bottomRight" activeCell="I19" sqref="I19"/>
    </sheetView>
  </sheetViews>
  <sheetFormatPr defaultColWidth="11.5703125" defaultRowHeight="15"/>
  <cols>
    <col min="1" max="1" width="9.28515625" customWidth="1"/>
    <col min="2" max="2" width="23" customWidth="1"/>
    <col min="3" max="3" width="12.7109375" customWidth="1"/>
  </cols>
  <sheetData>
    <row r="1" spans="1:19" ht="23.25">
      <c r="A1" s="494" t="s">
        <v>359</v>
      </c>
      <c r="B1" s="495"/>
      <c r="C1" s="495"/>
      <c r="D1" s="495"/>
      <c r="E1" s="495"/>
      <c r="F1" s="495"/>
      <c r="G1" s="495"/>
      <c r="H1" s="495"/>
      <c r="I1" s="495"/>
      <c r="J1" s="495"/>
      <c r="K1" s="495"/>
      <c r="L1" s="495"/>
      <c r="M1" s="495"/>
      <c r="N1" s="495"/>
      <c r="O1" s="495"/>
      <c r="P1" s="495"/>
      <c r="Q1" s="495"/>
      <c r="R1" s="496"/>
      <c r="S1" s="111"/>
    </row>
    <row r="2" spans="1:19" ht="18">
      <c r="A2" s="115"/>
      <c r="B2" s="112"/>
      <c r="C2" s="112"/>
      <c r="D2" s="112"/>
      <c r="E2" s="112"/>
      <c r="F2" s="114"/>
      <c r="G2" s="497" t="s">
        <v>360</v>
      </c>
      <c r="H2" s="498"/>
      <c r="I2" s="498"/>
      <c r="J2" s="499"/>
      <c r="K2" s="500" t="s">
        <v>361</v>
      </c>
      <c r="L2" s="501"/>
      <c r="M2" s="501"/>
      <c r="N2" s="502"/>
      <c r="O2" s="503" t="s">
        <v>362</v>
      </c>
      <c r="P2" s="504"/>
      <c r="Q2" s="504"/>
      <c r="R2" s="505"/>
      <c r="S2" s="113"/>
    </row>
    <row r="3" spans="1:19" ht="45">
      <c r="A3" s="279" t="s">
        <v>300</v>
      </c>
      <c r="B3" s="279" t="s">
        <v>363</v>
      </c>
      <c r="C3" s="279" t="s">
        <v>364</v>
      </c>
      <c r="D3" s="279" t="s">
        <v>301</v>
      </c>
      <c r="E3" s="279" t="s">
        <v>365</v>
      </c>
      <c r="F3" s="279" t="s">
        <v>302</v>
      </c>
      <c r="G3" s="280" t="s">
        <v>311</v>
      </c>
      <c r="H3" s="281" t="s">
        <v>309</v>
      </c>
      <c r="I3" s="280" t="s">
        <v>366</v>
      </c>
      <c r="J3" s="280" t="s">
        <v>310</v>
      </c>
      <c r="K3" s="282" t="s">
        <v>303</v>
      </c>
      <c r="L3" s="282" t="s">
        <v>367</v>
      </c>
      <c r="M3" s="282" t="s">
        <v>307</v>
      </c>
      <c r="N3" s="282" t="s">
        <v>305</v>
      </c>
      <c r="O3" s="283" t="s">
        <v>306</v>
      </c>
      <c r="P3" s="283" t="s">
        <v>308</v>
      </c>
      <c r="Q3" s="283" t="s">
        <v>368</v>
      </c>
      <c r="R3" s="283" t="s">
        <v>304</v>
      </c>
      <c r="S3" s="113"/>
    </row>
    <row r="4" spans="1:19" s="255" customFormat="1">
      <c r="A4" s="284">
        <v>1</v>
      </c>
      <c r="B4" s="285" t="s">
        <v>88</v>
      </c>
      <c r="C4" s="285" t="s">
        <v>369</v>
      </c>
      <c r="D4" s="286" t="s">
        <v>312</v>
      </c>
      <c r="E4" s="286">
        <v>1</v>
      </c>
      <c r="F4" s="286">
        <v>1</v>
      </c>
      <c r="G4" s="287">
        <v>1</v>
      </c>
      <c r="H4" s="287">
        <v>1</v>
      </c>
      <c r="I4" s="287">
        <v>1</v>
      </c>
      <c r="J4" s="287">
        <v>0</v>
      </c>
      <c r="K4" s="287">
        <v>1</v>
      </c>
      <c r="L4" s="287">
        <v>1</v>
      </c>
      <c r="M4" s="287">
        <v>0</v>
      </c>
      <c r="N4" s="287">
        <v>1</v>
      </c>
      <c r="O4" s="287">
        <v>1</v>
      </c>
      <c r="P4" s="287">
        <v>1</v>
      </c>
      <c r="Q4" s="287">
        <v>1</v>
      </c>
      <c r="R4" s="287">
        <v>1</v>
      </c>
      <c r="S4" s="254"/>
    </row>
    <row r="5" spans="1:19" s="255" customFormat="1">
      <c r="A5" s="284">
        <v>2</v>
      </c>
      <c r="B5" s="288" t="s">
        <v>187</v>
      </c>
      <c r="C5" s="285" t="s">
        <v>369</v>
      </c>
      <c r="D5" s="288" t="s">
        <v>370</v>
      </c>
      <c r="E5" s="288">
        <v>1</v>
      </c>
      <c r="F5" s="288">
        <v>1</v>
      </c>
      <c r="G5" s="287">
        <v>1</v>
      </c>
      <c r="H5" s="287">
        <v>1</v>
      </c>
      <c r="I5" s="287">
        <v>1</v>
      </c>
      <c r="J5" s="287">
        <v>0</v>
      </c>
      <c r="K5" s="289">
        <v>1</v>
      </c>
      <c r="L5" s="287">
        <v>1</v>
      </c>
      <c r="M5" s="289">
        <v>0</v>
      </c>
      <c r="N5" s="289">
        <v>1</v>
      </c>
      <c r="O5" s="289">
        <v>1</v>
      </c>
      <c r="P5" s="289">
        <v>1</v>
      </c>
      <c r="Q5" s="289">
        <v>1</v>
      </c>
      <c r="R5" s="289">
        <v>1</v>
      </c>
      <c r="S5" s="254"/>
    </row>
    <row r="6" spans="1:19" s="255" customFormat="1">
      <c r="A6" s="284">
        <v>3</v>
      </c>
      <c r="B6" s="285" t="s">
        <v>188</v>
      </c>
      <c r="C6" s="285" t="s">
        <v>369</v>
      </c>
      <c r="D6" s="286" t="s">
        <v>370</v>
      </c>
      <c r="E6" s="286">
        <v>1</v>
      </c>
      <c r="F6" s="286">
        <v>1</v>
      </c>
      <c r="G6" s="287">
        <v>1</v>
      </c>
      <c r="H6" s="287">
        <v>1</v>
      </c>
      <c r="I6" s="287">
        <v>1</v>
      </c>
      <c r="J6" s="287">
        <v>0</v>
      </c>
      <c r="K6" s="287">
        <v>1</v>
      </c>
      <c r="L6" s="287">
        <v>1</v>
      </c>
      <c r="M6" s="287">
        <v>0</v>
      </c>
      <c r="N6" s="287">
        <v>1</v>
      </c>
      <c r="O6" s="287">
        <v>1</v>
      </c>
      <c r="P6" s="287">
        <v>1</v>
      </c>
      <c r="Q6" s="287">
        <v>1</v>
      </c>
      <c r="R6" s="287">
        <v>1</v>
      </c>
      <c r="S6" s="254"/>
    </row>
    <row r="7" spans="1:19" s="255" customFormat="1">
      <c r="A7" s="284">
        <v>4</v>
      </c>
      <c r="B7" s="285" t="s">
        <v>292</v>
      </c>
      <c r="C7" s="285" t="s">
        <v>369</v>
      </c>
      <c r="D7" s="286" t="s">
        <v>312</v>
      </c>
      <c r="E7" s="286">
        <v>1</v>
      </c>
      <c r="F7" s="286">
        <v>1</v>
      </c>
      <c r="G7" s="287">
        <v>1</v>
      </c>
      <c r="H7" s="287">
        <v>1</v>
      </c>
      <c r="I7" s="287">
        <v>1</v>
      </c>
      <c r="J7" s="287">
        <v>0</v>
      </c>
      <c r="K7" s="287">
        <v>1</v>
      </c>
      <c r="L7" s="287">
        <v>1</v>
      </c>
      <c r="M7" s="287">
        <v>0</v>
      </c>
      <c r="N7" s="287">
        <v>1</v>
      </c>
      <c r="O7" s="287">
        <v>1</v>
      </c>
      <c r="P7" s="287">
        <v>1</v>
      </c>
      <c r="Q7" s="287">
        <v>1</v>
      </c>
      <c r="R7" s="287">
        <v>1</v>
      </c>
      <c r="S7" s="254"/>
    </row>
    <row r="8" spans="1:19" s="255" customFormat="1">
      <c r="A8" s="284">
        <v>5</v>
      </c>
      <c r="B8" s="285" t="s">
        <v>89</v>
      </c>
      <c r="C8" s="285" t="s">
        <v>369</v>
      </c>
      <c r="D8" s="286" t="s">
        <v>312</v>
      </c>
      <c r="E8" s="286">
        <v>1</v>
      </c>
      <c r="F8" s="286">
        <v>1</v>
      </c>
      <c r="G8" s="287">
        <v>1</v>
      </c>
      <c r="H8" s="287">
        <v>1</v>
      </c>
      <c r="I8" s="287">
        <v>1</v>
      </c>
      <c r="J8" s="287">
        <v>0</v>
      </c>
      <c r="K8" s="287">
        <v>1</v>
      </c>
      <c r="L8" s="287">
        <v>1</v>
      </c>
      <c r="M8" s="287">
        <v>0</v>
      </c>
      <c r="N8" s="287">
        <v>1</v>
      </c>
      <c r="O8" s="287">
        <v>1</v>
      </c>
      <c r="P8" s="287">
        <v>1</v>
      </c>
      <c r="Q8" s="287">
        <v>1</v>
      </c>
      <c r="R8" s="287">
        <v>1</v>
      </c>
      <c r="S8" s="254"/>
    </row>
    <row r="9" spans="1:19" s="255" customFormat="1">
      <c r="A9" s="284">
        <v>6</v>
      </c>
      <c r="B9" s="285" t="s">
        <v>90</v>
      </c>
      <c r="C9" s="285" t="s">
        <v>369</v>
      </c>
      <c r="D9" s="286" t="s">
        <v>312</v>
      </c>
      <c r="E9" s="286">
        <v>1</v>
      </c>
      <c r="F9" s="286">
        <v>1</v>
      </c>
      <c r="G9" s="287">
        <v>1</v>
      </c>
      <c r="H9" s="287">
        <v>1</v>
      </c>
      <c r="I9" s="287">
        <v>1</v>
      </c>
      <c r="J9" s="287">
        <v>0</v>
      </c>
      <c r="K9" s="287">
        <v>1</v>
      </c>
      <c r="L9" s="287">
        <v>1</v>
      </c>
      <c r="M9" s="287">
        <v>0</v>
      </c>
      <c r="N9" s="287">
        <v>1</v>
      </c>
      <c r="O9" s="287">
        <v>1</v>
      </c>
      <c r="P9" s="287">
        <v>1</v>
      </c>
      <c r="Q9" s="287">
        <v>1</v>
      </c>
      <c r="R9" s="287">
        <v>1</v>
      </c>
      <c r="S9" s="254"/>
    </row>
    <row r="10" spans="1:19" s="255" customFormat="1">
      <c r="A10" s="284">
        <v>7</v>
      </c>
      <c r="B10" s="285" t="s">
        <v>189</v>
      </c>
      <c r="C10" s="285" t="s">
        <v>369</v>
      </c>
      <c r="D10" s="286" t="s">
        <v>370</v>
      </c>
      <c r="E10" s="286">
        <v>1</v>
      </c>
      <c r="F10" s="286">
        <v>1</v>
      </c>
      <c r="G10" s="287">
        <v>1</v>
      </c>
      <c r="H10" s="287">
        <v>1</v>
      </c>
      <c r="I10" s="287">
        <v>1</v>
      </c>
      <c r="J10" s="287">
        <v>0</v>
      </c>
      <c r="K10" s="287">
        <v>1</v>
      </c>
      <c r="L10" s="287">
        <v>1</v>
      </c>
      <c r="M10" s="287">
        <v>0</v>
      </c>
      <c r="N10" s="287">
        <v>1</v>
      </c>
      <c r="O10" s="287">
        <v>1</v>
      </c>
      <c r="P10" s="287">
        <v>1</v>
      </c>
      <c r="Q10" s="287">
        <v>1</v>
      </c>
      <c r="R10" s="287">
        <v>1</v>
      </c>
      <c r="S10" s="254"/>
    </row>
    <row r="11" spans="1:19" s="255" customFormat="1">
      <c r="A11" s="284">
        <v>8</v>
      </c>
      <c r="B11" s="285" t="s">
        <v>351</v>
      </c>
      <c r="C11" s="285" t="s">
        <v>369</v>
      </c>
      <c r="D11" s="286" t="s">
        <v>312</v>
      </c>
      <c r="E11" s="286">
        <v>1</v>
      </c>
      <c r="F11" s="286">
        <v>1</v>
      </c>
      <c r="G11" s="287">
        <v>1</v>
      </c>
      <c r="H11" s="287">
        <v>1</v>
      </c>
      <c r="I11" s="287">
        <v>1</v>
      </c>
      <c r="J11" s="287">
        <v>0</v>
      </c>
      <c r="K11" s="287">
        <v>1</v>
      </c>
      <c r="L11" s="287">
        <v>1</v>
      </c>
      <c r="M11" s="287">
        <v>0</v>
      </c>
      <c r="N11" s="287">
        <v>1</v>
      </c>
      <c r="O11" s="287">
        <v>1</v>
      </c>
      <c r="P11" s="287">
        <v>1</v>
      </c>
      <c r="Q11" s="287">
        <v>1</v>
      </c>
      <c r="R11" s="287">
        <v>1</v>
      </c>
      <c r="S11" s="254"/>
    </row>
    <row r="12" spans="1:19" s="255" customFormat="1">
      <c r="A12" s="284">
        <v>9</v>
      </c>
      <c r="B12" s="285" t="s">
        <v>323</v>
      </c>
      <c r="C12" s="285" t="s">
        <v>369</v>
      </c>
      <c r="D12" s="286" t="s">
        <v>312</v>
      </c>
      <c r="E12" s="286">
        <v>1</v>
      </c>
      <c r="F12" s="286">
        <v>1</v>
      </c>
      <c r="G12" s="287">
        <v>1</v>
      </c>
      <c r="H12" s="287">
        <v>1</v>
      </c>
      <c r="I12" s="287">
        <v>1</v>
      </c>
      <c r="J12" s="287">
        <v>0</v>
      </c>
      <c r="K12" s="287">
        <v>1</v>
      </c>
      <c r="L12" s="287">
        <v>1</v>
      </c>
      <c r="M12" s="287">
        <v>0</v>
      </c>
      <c r="N12" s="287">
        <v>1</v>
      </c>
      <c r="O12" s="287">
        <v>1</v>
      </c>
      <c r="P12" s="287">
        <v>1</v>
      </c>
      <c r="Q12" s="287">
        <v>1</v>
      </c>
      <c r="R12" s="287">
        <v>1</v>
      </c>
      <c r="S12" s="256"/>
    </row>
    <row r="13" spans="1:19" s="255" customFormat="1">
      <c r="A13" s="284">
        <v>10</v>
      </c>
      <c r="B13" s="285" t="s">
        <v>91</v>
      </c>
      <c r="C13" s="285" t="s">
        <v>369</v>
      </c>
      <c r="D13" s="286" t="s">
        <v>312</v>
      </c>
      <c r="E13" s="286">
        <v>1</v>
      </c>
      <c r="F13" s="286">
        <v>1</v>
      </c>
      <c r="G13" s="287">
        <v>1</v>
      </c>
      <c r="H13" s="287">
        <v>1</v>
      </c>
      <c r="I13" s="287">
        <v>1</v>
      </c>
      <c r="J13" s="287">
        <v>0</v>
      </c>
      <c r="K13" s="287">
        <v>1</v>
      </c>
      <c r="L13" s="287">
        <v>1</v>
      </c>
      <c r="M13" s="287">
        <v>0</v>
      </c>
      <c r="N13" s="287">
        <v>1</v>
      </c>
      <c r="O13" s="287">
        <v>1</v>
      </c>
      <c r="P13" s="287">
        <v>1</v>
      </c>
      <c r="Q13" s="287">
        <v>1</v>
      </c>
      <c r="R13" s="287">
        <v>1</v>
      </c>
      <c r="S13" s="254"/>
    </row>
    <row r="14" spans="1:19" s="255" customFormat="1">
      <c r="A14" s="284">
        <v>11</v>
      </c>
      <c r="B14" s="285" t="s">
        <v>92</v>
      </c>
      <c r="C14" s="285" t="s">
        <v>369</v>
      </c>
      <c r="D14" s="286" t="s">
        <v>312</v>
      </c>
      <c r="E14" s="286">
        <v>1</v>
      </c>
      <c r="F14" s="286">
        <v>1</v>
      </c>
      <c r="G14" s="287">
        <v>1</v>
      </c>
      <c r="H14" s="287">
        <v>1</v>
      </c>
      <c r="I14" s="287">
        <v>1</v>
      </c>
      <c r="J14" s="287">
        <v>0</v>
      </c>
      <c r="K14" s="287">
        <v>1</v>
      </c>
      <c r="L14" s="287">
        <v>1</v>
      </c>
      <c r="M14" s="287">
        <v>0</v>
      </c>
      <c r="N14" s="287">
        <v>1</v>
      </c>
      <c r="O14" s="287">
        <v>1</v>
      </c>
      <c r="P14" s="287">
        <v>1</v>
      </c>
      <c r="Q14" s="287">
        <v>1</v>
      </c>
      <c r="R14" s="287">
        <v>1</v>
      </c>
      <c r="S14" s="254"/>
    </row>
    <row r="15" spans="1:19" s="255" customFormat="1">
      <c r="A15" s="284">
        <v>12</v>
      </c>
      <c r="B15" s="285" t="s">
        <v>93</v>
      </c>
      <c r="C15" s="285" t="s">
        <v>369</v>
      </c>
      <c r="D15" s="286" t="s">
        <v>312</v>
      </c>
      <c r="E15" s="286">
        <v>1</v>
      </c>
      <c r="F15" s="286">
        <v>1</v>
      </c>
      <c r="G15" s="287">
        <v>1</v>
      </c>
      <c r="H15" s="287">
        <v>1</v>
      </c>
      <c r="I15" s="287">
        <v>1</v>
      </c>
      <c r="J15" s="287">
        <v>0</v>
      </c>
      <c r="K15" s="287">
        <v>1</v>
      </c>
      <c r="L15" s="287">
        <v>1</v>
      </c>
      <c r="M15" s="287">
        <v>0</v>
      </c>
      <c r="N15" s="287">
        <v>1</v>
      </c>
      <c r="O15" s="287">
        <v>1</v>
      </c>
      <c r="P15" s="287">
        <v>1</v>
      </c>
      <c r="Q15" s="287">
        <v>1</v>
      </c>
      <c r="R15" s="287">
        <v>1</v>
      </c>
      <c r="S15" s="254"/>
    </row>
    <row r="16" spans="1:19" s="255" customFormat="1">
      <c r="A16" s="284">
        <v>13</v>
      </c>
      <c r="B16" s="285" t="s">
        <v>94</v>
      </c>
      <c r="C16" s="285" t="s">
        <v>369</v>
      </c>
      <c r="D16" s="286" t="s">
        <v>312</v>
      </c>
      <c r="E16" s="286">
        <v>1</v>
      </c>
      <c r="F16" s="286">
        <v>1</v>
      </c>
      <c r="G16" s="287">
        <v>1</v>
      </c>
      <c r="H16" s="287">
        <v>1</v>
      </c>
      <c r="I16" s="287">
        <v>1</v>
      </c>
      <c r="J16" s="287">
        <v>0</v>
      </c>
      <c r="K16" s="287">
        <v>1</v>
      </c>
      <c r="L16" s="287">
        <v>1</v>
      </c>
      <c r="M16" s="287">
        <v>0</v>
      </c>
      <c r="N16" s="287">
        <v>1</v>
      </c>
      <c r="O16" s="287">
        <v>1</v>
      </c>
      <c r="P16" s="287">
        <v>1</v>
      </c>
      <c r="Q16" s="287">
        <v>1</v>
      </c>
      <c r="R16" s="287">
        <v>1</v>
      </c>
      <c r="S16" s="254"/>
    </row>
    <row r="17" spans="1:19" s="255" customFormat="1">
      <c r="A17" s="284">
        <v>14</v>
      </c>
      <c r="B17" s="285" t="s">
        <v>95</v>
      </c>
      <c r="C17" s="285" t="s">
        <v>369</v>
      </c>
      <c r="D17" s="286" t="s">
        <v>312</v>
      </c>
      <c r="E17" s="286">
        <v>1</v>
      </c>
      <c r="F17" s="286">
        <v>1</v>
      </c>
      <c r="G17" s="287">
        <v>1</v>
      </c>
      <c r="H17" s="287">
        <v>1</v>
      </c>
      <c r="I17" s="287">
        <v>1</v>
      </c>
      <c r="J17" s="287">
        <v>0</v>
      </c>
      <c r="K17" s="287">
        <v>1</v>
      </c>
      <c r="L17" s="287">
        <v>1</v>
      </c>
      <c r="M17" s="287">
        <v>0</v>
      </c>
      <c r="N17" s="287">
        <v>1</v>
      </c>
      <c r="O17" s="287">
        <v>1</v>
      </c>
      <c r="P17" s="287">
        <v>1</v>
      </c>
      <c r="Q17" s="287">
        <v>1</v>
      </c>
      <c r="R17" s="287">
        <v>1</v>
      </c>
      <c r="S17" s="254"/>
    </row>
    <row r="18" spans="1:19" s="255" customFormat="1">
      <c r="A18" s="284">
        <v>15</v>
      </c>
      <c r="B18" s="285" t="s">
        <v>190</v>
      </c>
      <c r="C18" s="285" t="s">
        <v>369</v>
      </c>
      <c r="D18" s="286" t="s">
        <v>370</v>
      </c>
      <c r="E18" s="286">
        <v>1</v>
      </c>
      <c r="F18" s="286">
        <v>1</v>
      </c>
      <c r="G18" s="287">
        <v>1</v>
      </c>
      <c r="H18" s="287">
        <v>1</v>
      </c>
      <c r="I18" s="287">
        <v>1</v>
      </c>
      <c r="J18" s="287">
        <v>0</v>
      </c>
      <c r="K18" s="287">
        <v>1</v>
      </c>
      <c r="L18" s="287">
        <v>1</v>
      </c>
      <c r="M18" s="287">
        <v>0</v>
      </c>
      <c r="N18" s="287">
        <v>1</v>
      </c>
      <c r="O18" s="287">
        <v>1</v>
      </c>
      <c r="P18" s="287">
        <v>1</v>
      </c>
      <c r="Q18" s="287">
        <v>1</v>
      </c>
      <c r="R18" s="287">
        <v>1</v>
      </c>
      <c r="S18" s="254"/>
    </row>
    <row r="19" spans="1:19" s="255" customFormat="1">
      <c r="A19" s="284">
        <v>16</v>
      </c>
      <c r="B19" s="285" t="s">
        <v>96</v>
      </c>
      <c r="C19" s="285" t="s">
        <v>369</v>
      </c>
      <c r="D19" s="286" t="s">
        <v>312</v>
      </c>
      <c r="E19" s="286">
        <v>1</v>
      </c>
      <c r="F19" s="286">
        <v>1</v>
      </c>
      <c r="G19" s="287">
        <v>1</v>
      </c>
      <c r="H19" s="287">
        <v>1</v>
      </c>
      <c r="I19" s="287">
        <v>1</v>
      </c>
      <c r="J19" s="287">
        <v>0</v>
      </c>
      <c r="K19" s="287">
        <v>1</v>
      </c>
      <c r="L19" s="287">
        <v>1</v>
      </c>
      <c r="M19" s="287">
        <v>0</v>
      </c>
      <c r="N19" s="287">
        <v>1</v>
      </c>
      <c r="O19" s="287">
        <v>1</v>
      </c>
      <c r="P19" s="287">
        <v>1</v>
      </c>
      <c r="Q19" s="287">
        <v>1</v>
      </c>
      <c r="R19" s="287">
        <v>1</v>
      </c>
      <c r="S19" s="254"/>
    </row>
    <row r="20" spans="1:19" s="255" customFormat="1">
      <c r="A20" s="284">
        <v>17</v>
      </c>
      <c r="B20" s="285" t="s">
        <v>97</v>
      </c>
      <c r="C20" s="285" t="s">
        <v>369</v>
      </c>
      <c r="D20" s="286" t="s">
        <v>312</v>
      </c>
      <c r="E20" s="286">
        <v>1</v>
      </c>
      <c r="F20" s="286">
        <v>1</v>
      </c>
      <c r="G20" s="287">
        <v>1</v>
      </c>
      <c r="H20" s="287">
        <v>1</v>
      </c>
      <c r="I20" s="287">
        <v>1</v>
      </c>
      <c r="J20" s="287">
        <v>0</v>
      </c>
      <c r="K20" s="287">
        <v>1</v>
      </c>
      <c r="L20" s="287">
        <v>1</v>
      </c>
      <c r="M20" s="287">
        <v>0</v>
      </c>
      <c r="N20" s="287">
        <v>1</v>
      </c>
      <c r="O20" s="287">
        <v>1</v>
      </c>
      <c r="P20" s="287">
        <v>1</v>
      </c>
      <c r="Q20" s="287">
        <v>1</v>
      </c>
      <c r="R20" s="287">
        <v>1</v>
      </c>
      <c r="S20" s="254"/>
    </row>
    <row r="21" spans="1:19" s="255" customFormat="1">
      <c r="A21" s="284">
        <v>18</v>
      </c>
      <c r="B21" s="285" t="s">
        <v>98</v>
      </c>
      <c r="C21" s="285" t="s">
        <v>369</v>
      </c>
      <c r="D21" s="286" t="s">
        <v>312</v>
      </c>
      <c r="E21" s="286">
        <v>1</v>
      </c>
      <c r="F21" s="286">
        <v>1</v>
      </c>
      <c r="G21" s="287">
        <v>1</v>
      </c>
      <c r="H21" s="287">
        <v>1</v>
      </c>
      <c r="I21" s="287">
        <v>1</v>
      </c>
      <c r="J21" s="287">
        <v>0</v>
      </c>
      <c r="K21" s="287">
        <v>1</v>
      </c>
      <c r="L21" s="287">
        <v>1</v>
      </c>
      <c r="M21" s="287">
        <v>0</v>
      </c>
      <c r="N21" s="287">
        <v>1</v>
      </c>
      <c r="O21" s="287">
        <v>1</v>
      </c>
      <c r="P21" s="287">
        <v>1</v>
      </c>
      <c r="Q21" s="287">
        <v>1</v>
      </c>
      <c r="R21" s="287">
        <v>1</v>
      </c>
      <c r="S21" s="254"/>
    </row>
    <row r="22" spans="1:19" s="255" customFormat="1">
      <c r="A22" s="284">
        <v>19</v>
      </c>
      <c r="B22" s="285" t="s">
        <v>99</v>
      </c>
      <c r="C22" s="285" t="s">
        <v>369</v>
      </c>
      <c r="D22" s="286" t="s">
        <v>312</v>
      </c>
      <c r="E22" s="286">
        <v>1</v>
      </c>
      <c r="F22" s="286">
        <v>1</v>
      </c>
      <c r="G22" s="287">
        <v>1</v>
      </c>
      <c r="H22" s="287">
        <v>1</v>
      </c>
      <c r="I22" s="287">
        <v>1</v>
      </c>
      <c r="J22" s="287">
        <v>0</v>
      </c>
      <c r="K22" s="287">
        <v>1</v>
      </c>
      <c r="L22" s="287">
        <v>1</v>
      </c>
      <c r="M22" s="287">
        <v>0</v>
      </c>
      <c r="N22" s="287">
        <v>1</v>
      </c>
      <c r="O22" s="287">
        <v>1</v>
      </c>
      <c r="P22" s="287">
        <v>1</v>
      </c>
      <c r="Q22" s="287">
        <v>1</v>
      </c>
      <c r="R22" s="287">
        <v>1</v>
      </c>
      <c r="S22" s="254"/>
    </row>
    <row r="23" spans="1:19" s="255" customFormat="1">
      <c r="A23" s="284">
        <v>20</v>
      </c>
      <c r="B23" s="285" t="s">
        <v>100</v>
      </c>
      <c r="C23" s="285" t="s">
        <v>369</v>
      </c>
      <c r="D23" s="286" t="s">
        <v>312</v>
      </c>
      <c r="E23" s="286">
        <v>1</v>
      </c>
      <c r="F23" s="286">
        <v>1</v>
      </c>
      <c r="G23" s="287">
        <v>1</v>
      </c>
      <c r="H23" s="287">
        <v>1</v>
      </c>
      <c r="I23" s="287">
        <v>1</v>
      </c>
      <c r="J23" s="287">
        <v>0</v>
      </c>
      <c r="K23" s="287">
        <v>1</v>
      </c>
      <c r="L23" s="287">
        <v>1</v>
      </c>
      <c r="M23" s="287">
        <v>0</v>
      </c>
      <c r="N23" s="287">
        <v>1</v>
      </c>
      <c r="O23" s="287">
        <v>1</v>
      </c>
      <c r="P23" s="287">
        <v>1</v>
      </c>
      <c r="Q23" s="287">
        <v>1</v>
      </c>
      <c r="R23" s="287">
        <v>1</v>
      </c>
      <c r="S23" s="254"/>
    </row>
    <row r="24" spans="1:19" s="255" customFormat="1">
      <c r="A24" s="284">
        <v>21</v>
      </c>
      <c r="B24" s="285" t="s">
        <v>101</v>
      </c>
      <c r="C24" s="285" t="s">
        <v>369</v>
      </c>
      <c r="D24" s="286" t="s">
        <v>312</v>
      </c>
      <c r="E24" s="286">
        <v>1</v>
      </c>
      <c r="F24" s="286">
        <v>1</v>
      </c>
      <c r="G24" s="287">
        <v>1</v>
      </c>
      <c r="H24" s="287">
        <v>1</v>
      </c>
      <c r="I24" s="287">
        <v>1</v>
      </c>
      <c r="J24" s="287">
        <v>0</v>
      </c>
      <c r="K24" s="287">
        <v>1</v>
      </c>
      <c r="L24" s="287">
        <v>1</v>
      </c>
      <c r="M24" s="287">
        <v>0</v>
      </c>
      <c r="N24" s="287">
        <v>1</v>
      </c>
      <c r="O24" s="287">
        <v>1</v>
      </c>
      <c r="P24" s="287">
        <v>1</v>
      </c>
      <c r="Q24" s="287">
        <v>1</v>
      </c>
      <c r="R24" s="287">
        <v>1</v>
      </c>
      <c r="S24" s="254"/>
    </row>
    <row r="25" spans="1:19" s="255" customFormat="1">
      <c r="A25" s="284">
        <v>22</v>
      </c>
      <c r="B25" s="285" t="s">
        <v>102</v>
      </c>
      <c r="C25" s="285" t="s">
        <v>369</v>
      </c>
      <c r="D25" s="286" t="s">
        <v>370</v>
      </c>
      <c r="E25" s="286">
        <v>1</v>
      </c>
      <c r="F25" s="286">
        <v>1</v>
      </c>
      <c r="G25" s="287">
        <v>1</v>
      </c>
      <c r="H25" s="287">
        <v>1</v>
      </c>
      <c r="I25" s="287">
        <v>1</v>
      </c>
      <c r="J25" s="287">
        <v>0</v>
      </c>
      <c r="K25" s="287">
        <v>1</v>
      </c>
      <c r="L25" s="287">
        <v>1</v>
      </c>
      <c r="M25" s="287">
        <v>0</v>
      </c>
      <c r="N25" s="287">
        <v>1</v>
      </c>
      <c r="O25" s="287">
        <v>1</v>
      </c>
      <c r="P25" s="287">
        <v>1</v>
      </c>
      <c r="Q25" s="287">
        <v>1</v>
      </c>
      <c r="R25" s="287">
        <v>1</v>
      </c>
      <c r="S25" s="254"/>
    </row>
    <row r="26" spans="1:19" s="255" customFormat="1">
      <c r="A26" s="284">
        <v>23</v>
      </c>
      <c r="B26" s="285" t="s">
        <v>324</v>
      </c>
      <c r="C26" s="285" t="s">
        <v>369</v>
      </c>
      <c r="D26" s="286" t="s">
        <v>312</v>
      </c>
      <c r="E26" s="286">
        <v>1</v>
      </c>
      <c r="F26" s="286">
        <v>1</v>
      </c>
      <c r="G26" s="287">
        <v>1</v>
      </c>
      <c r="H26" s="287">
        <v>1</v>
      </c>
      <c r="I26" s="287">
        <v>1</v>
      </c>
      <c r="J26" s="287">
        <v>0</v>
      </c>
      <c r="K26" s="287">
        <v>1</v>
      </c>
      <c r="L26" s="287">
        <v>1</v>
      </c>
      <c r="M26" s="287">
        <v>0</v>
      </c>
      <c r="N26" s="287">
        <v>1</v>
      </c>
      <c r="O26" s="287">
        <v>1</v>
      </c>
      <c r="P26" s="287">
        <v>1</v>
      </c>
      <c r="Q26" s="287">
        <v>1</v>
      </c>
      <c r="R26" s="287">
        <v>1</v>
      </c>
      <c r="S26" s="256"/>
    </row>
    <row r="27" spans="1:19" s="255" customFormat="1">
      <c r="A27" s="284">
        <v>24</v>
      </c>
      <c r="B27" s="285" t="s">
        <v>103</v>
      </c>
      <c r="C27" s="285" t="s">
        <v>369</v>
      </c>
      <c r="D27" s="286" t="s">
        <v>312</v>
      </c>
      <c r="E27" s="286">
        <v>1</v>
      </c>
      <c r="F27" s="286">
        <v>1</v>
      </c>
      <c r="G27" s="287">
        <v>1</v>
      </c>
      <c r="H27" s="287">
        <v>1</v>
      </c>
      <c r="I27" s="287">
        <v>1</v>
      </c>
      <c r="J27" s="287">
        <v>0</v>
      </c>
      <c r="K27" s="287">
        <v>1</v>
      </c>
      <c r="L27" s="287">
        <v>1</v>
      </c>
      <c r="M27" s="287">
        <v>0</v>
      </c>
      <c r="N27" s="287">
        <v>1</v>
      </c>
      <c r="O27" s="287">
        <v>1</v>
      </c>
      <c r="P27" s="287">
        <v>1</v>
      </c>
      <c r="Q27" s="287">
        <v>1</v>
      </c>
      <c r="R27" s="287">
        <v>1</v>
      </c>
      <c r="S27" s="254"/>
    </row>
    <row r="28" spans="1:19" s="255" customFormat="1">
      <c r="A28" s="284">
        <v>25</v>
      </c>
      <c r="B28" s="285" t="s">
        <v>104</v>
      </c>
      <c r="C28" s="285" t="s">
        <v>369</v>
      </c>
      <c r="D28" s="286" t="s">
        <v>312</v>
      </c>
      <c r="E28" s="286">
        <v>1</v>
      </c>
      <c r="F28" s="286">
        <v>1</v>
      </c>
      <c r="G28" s="287">
        <v>1</v>
      </c>
      <c r="H28" s="287">
        <v>1</v>
      </c>
      <c r="I28" s="287">
        <v>1</v>
      </c>
      <c r="J28" s="287">
        <v>0</v>
      </c>
      <c r="K28" s="287">
        <v>1</v>
      </c>
      <c r="L28" s="287">
        <v>1</v>
      </c>
      <c r="M28" s="287">
        <v>0</v>
      </c>
      <c r="N28" s="287">
        <v>1</v>
      </c>
      <c r="O28" s="287">
        <v>1</v>
      </c>
      <c r="P28" s="287">
        <v>1</v>
      </c>
      <c r="Q28" s="287">
        <v>1</v>
      </c>
      <c r="R28" s="287">
        <v>1</v>
      </c>
      <c r="S28" s="254"/>
    </row>
    <row r="29" spans="1:19" s="255" customFormat="1">
      <c r="A29" s="284">
        <v>26</v>
      </c>
      <c r="B29" s="285" t="s">
        <v>325</v>
      </c>
      <c r="C29" s="285" t="s">
        <v>369</v>
      </c>
      <c r="D29" s="286" t="s">
        <v>315</v>
      </c>
      <c r="E29" s="286">
        <v>1</v>
      </c>
      <c r="F29" s="286">
        <v>4</v>
      </c>
      <c r="G29" s="287">
        <v>4</v>
      </c>
      <c r="H29" s="287">
        <v>4</v>
      </c>
      <c r="I29" s="287">
        <v>4</v>
      </c>
      <c r="J29" s="287">
        <v>0</v>
      </c>
      <c r="K29" s="287">
        <v>1</v>
      </c>
      <c r="L29" s="287">
        <v>1</v>
      </c>
      <c r="M29" s="287">
        <v>0</v>
      </c>
      <c r="N29" s="287">
        <v>1</v>
      </c>
      <c r="O29" s="287">
        <v>1</v>
      </c>
      <c r="P29" s="287">
        <v>1</v>
      </c>
      <c r="Q29" s="287">
        <v>1</v>
      </c>
      <c r="R29" s="287">
        <v>0</v>
      </c>
      <c r="S29" s="256"/>
    </row>
    <row r="30" spans="1:19" s="255" customFormat="1">
      <c r="A30" s="284">
        <v>27</v>
      </c>
      <c r="B30" s="285" t="s">
        <v>105</v>
      </c>
      <c r="C30" s="285" t="s">
        <v>369</v>
      </c>
      <c r="D30" s="286" t="s">
        <v>312</v>
      </c>
      <c r="E30" s="286">
        <v>1</v>
      </c>
      <c r="F30" s="286">
        <v>1</v>
      </c>
      <c r="G30" s="287">
        <v>1</v>
      </c>
      <c r="H30" s="287">
        <v>1</v>
      </c>
      <c r="I30" s="287">
        <v>1</v>
      </c>
      <c r="J30" s="287">
        <v>0</v>
      </c>
      <c r="K30" s="287">
        <v>1</v>
      </c>
      <c r="L30" s="287">
        <v>1</v>
      </c>
      <c r="M30" s="287">
        <v>0</v>
      </c>
      <c r="N30" s="287">
        <v>1</v>
      </c>
      <c r="O30" s="287">
        <v>1</v>
      </c>
      <c r="P30" s="287">
        <v>1</v>
      </c>
      <c r="Q30" s="287">
        <v>1</v>
      </c>
      <c r="R30" s="287">
        <v>1</v>
      </c>
      <c r="S30" s="254"/>
    </row>
    <row r="31" spans="1:19" s="255" customFormat="1">
      <c r="A31" s="284">
        <v>28</v>
      </c>
      <c r="B31" s="285" t="s">
        <v>106</v>
      </c>
      <c r="C31" s="285" t="s">
        <v>369</v>
      </c>
      <c r="D31" s="286" t="s">
        <v>312</v>
      </c>
      <c r="E31" s="286">
        <v>1</v>
      </c>
      <c r="F31" s="286">
        <v>1</v>
      </c>
      <c r="G31" s="287">
        <v>1</v>
      </c>
      <c r="H31" s="287">
        <v>1</v>
      </c>
      <c r="I31" s="287">
        <v>1</v>
      </c>
      <c r="J31" s="287">
        <v>0</v>
      </c>
      <c r="K31" s="287">
        <v>1</v>
      </c>
      <c r="L31" s="287">
        <v>1</v>
      </c>
      <c r="M31" s="287">
        <v>0</v>
      </c>
      <c r="N31" s="287">
        <v>1</v>
      </c>
      <c r="O31" s="287">
        <v>1</v>
      </c>
      <c r="P31" s="287">
        <v>1</v>
      </c>
      <c r="Q31" s="287">
        <v>1</v>
      </c>
      <c r="R31" s="287">
        <v>1</v>
      </c>
      <c r="S31" s="256"/>
    </row>
    <row r="32" spans="1:19" s="255" customFormat="1">
      <c r="A32" s="284">
        <v>29</v>
      </c>
      <c r="B32" s="285" t="s">
        <v>293</v>
      </c>
      <c r="C32" s="285" t="s">
        <v>369</v>
      </c>
      <c r="D32" s="286" t="s">
        <v>312</v>
      </c>
      <c r="E32" s="286">
        <v>1</v>
      </c>
      <c r="F32" s="286">
        <v>1</v>
      </c>
      <c r="G32" s="287">
        <v>1</v>
      </c>
      <c r="H32" s="287">
        <v>1</v>
      </c>
      <c r="I32" s="287">
        <v>1</v>
      </c>
      <c r="J32" s="287">
        <v>0</v>
      </c>
      <c r="K32" s="287">
        <v>1</v>
      </c>
      <c r="L32" s="287">
        <v>1</v>
      </c>
      <c r="M32" s="287">
        <v>0</v>
      </c>
      <c r="N32" s="287">
        <v>1</v>
      </c>
      <c r="O32" s="287">
        <v>1</v>
      </c>
      <c r="P32" s="287">
        <v>1</v>
      </c>
      <c r="Q32" s="287">
        <v>1</v>
      </c>
      <c r="R32" s="287">
        <v>1</v>
      </c>
      <c r="S32" s="254"/>
    </row>
    <row r="33" spans="1:19" s="255" customFormat="1">
      <c r="A33" s="284">
        <v>30</v>
      </c>
      <c r="B33" s="285" t="s">
        <v>107</v>
      </c>
      <c r="C33" s="285" t="s">
        <v>369</v>
      </c>
      <c r="D33" s="286" t="s">
        <v>312</v>
      </c>
      <c r="E33" s="286">
        <v>1</v>
      </c>
      <c r="F33" s="286">
        <v>1</v>
      </c>
      <c r="G33" s="287">
        <v>1</v>
      </c>
      <c r="H33" s="287">
        <v>1</v>
      </c>
      <c r="I33" s="287">
        <v>1</v>
      </c>
      <c r="J33" s="287">
        <v>0</v>
      </c>
      <c r="K33" s="287">
        <v>1</v>
      </c>
      <c r="L33" s="287">
        <v>1</v>
      </c>
      <c r="M33" s="287">
        <v>0</v>
      </c>
      <c r="N33" s="287">
        <v>1</v>
      </c>
      <c r="O33" s="287">
        <v>1</v>
      </c>
      <c r="P33" s="287">
        <v>1</v>
      </c>
      <c r="Q33" s="287">
        <v>1</v>
      </c>
      <c r="R33" s="287">
        <v>1</v>
      </c>
      <c r="S33" s="254"/>
    </row>
    <row r="34" spans="1:19" s="255" customFormat="1">
      <c r="A34" s="284">
        <v>31</v>
      </c>
      <c r="B34" s="285" t="s">
        <v>108</v>
      </c>
      <c r="C34" s="285" t="s">
        <v>369</v>
      </c>
      <c r="D34" s="286" t="s">
        <v>312</v>
      </c>
      <c r="E34" s="286">
        <v>1</v>
      </c>
      <c r="F34" s="286">
        <v>1</v>
      </c>
      <c r="G34" s="287">
        <v>1</v>
      </c>
      <c r="H34" s="287">
        <v>1</v>
      </c>
      <c r="I34" s="287">
        <v>1</v>
      </c>
      <c r="J34" s="287">
        <v>0</v>
      </c>
      <c r="K34" s="287">
        <v>1</v>
      </c>
      <c r="L34" s="287">
        <v>1</v>
      </c>
      <c r="M34" s="287">
        <v>0</v>
      </c>
      <c r="N34" s="287">
        <v>1</v>
      </c>
      <c r="O34" s="287">
        <v>1</v>
      </c>
      <c r="P34" s="287">
        <v>1</v>
      </c>
      <c r="Q34" s="287">
        <v>1</v>
      </c>
      <c r="R34" s="287">
        <v>1</v>
      </c>
      <c r="S34" s="254"/>
    </row>
    <row r="35" spans="1:19" s="255" customFormat="1">
      <c r="A35" s="284">
        <v>32</v>
      </c>
      <c r="B35" s="285" t="s">
        <v>109</v>
      </c>
      <c r="C35" s="285" t="s">
        <v>369</v>
      </c>
      <c r="D35" s="286" t="s">
        <v>312</v>
      </c>
      <c r="E35" s="286">
        <v>1</v>
      </c>
      <c r="F35" s="286">
        <v>1</v>
      </c>
      <c r="G35" s="287">
        <v>1</v>
      </c>
      <c r="H35" s="287">
        <v>1</v>
      </c>
      <c r="I35" s="287">
        <v>1</v>
      </c>
      <c r="J35" s="287">
        <v>0</v>
      </c>
      <c r="K35" s="287">
        <v>1</v>
      </c>
      <c r="L35" s="287">
        <v>1</v>
      </c>
      <c r="M35" s="287">
        <v>0</v>
      </c>
      <c r="N35" s="287">
        <v>1</v>
      </c>
      <c r="O35" s="287">
        <v>1</v>
      </c>
      <c r="P35" s="287">
        <v>1</v>
      </c>
      <c r="Q35" s="287">
        <v>1</v>
      </c>
      <c r="R35" s="287">
        <v>1</v>
      </c>
      <c r="S35" s="256"/>
    </row>
    <row r="36" spans="1:19" s="255" customFormat="1">
      <c r="A36" s="284">
        <v>33</v>
      </c>
      <c r="B36" s="285" t="s">
        <v>110</v>
      </c>
      <c r="C36" s="285" t="s">
        <v>369</v>
      </c>
      <c r="D36" s="286" t="s">
        <v>312</v>
      </c>
      <c r="E36" s="286">
        <v>1</v>
      </c>
      <c r="F36" s="286">
        <v>1</v>
      </c>
      <c r="G36" s="287">
        <v>1</v>
      </c>
      <c r="H36" s="287">
        <v>1</v>
      </c>
      <c r="I36" s="287">
        <v>1</v>
      </c>
      <c r="J36" s="287">
        <v>0</v>
      </c>
      <c r="K36" s="287">
        <v>1</v>
      </c>
      <c r="L36" s="287">
        <v>1</v>
      </c>
      <c r="M36" s="287">
        <v>0</v>
      </c>
      <c r="N36" s="287">
        <v>1</v>
      </c>
      <c r="O36" s="287">
        <v>1</v>
      </c>
      <c r="P36" s="287">
        <v>1</v>
      </c>
      <c r="Q36" s="287">
        <v>1</v>
      </c>
      <c r="R36" s="287">
        <v>1</v>
      </c>
      <c r="S36" s="254"/>
    </row>
    <row r="37" spans="1:19" s="255" customFormat="1">
      <c r="A37" s="284">
        <v>34</v>
      </c>
      <c r="B37" s="285" t="s">
        <v>111</v>
      </c>
      <c r="C37" s="285" t="s">
        <v>369</v>
      </c>
      <c r="D37" s="286" t="s">
        <v>312</v>
      </c>
      <c r="E37" s="286">
        <v>1</v>
      </c>
      <c r="F37" s="286">
        <v>1</v>
      </c>
      <c r="G37" s="287">
        <v>1</v>
      </c>
      <c r="H37" s="287">
        <v>1</v>
      </c>
      <c r="I37" s="287">
        <v>1</v>
      </c>
      <c r="J37" s="287">
        <v>0</v>
      </c>
      <c r="K37" s="287">
        <v>1</v>
      </c>
      <c r="L37" s="287">
        <v>1</v>
      </c>
      <c r="M37" s="287">
        <v>0</v>
      </c>
      <c r="N37" s="287">
        <v>1</v>
      </c>
      <c r="O37" s="287">
        <v>1</v>
      </c>
      <c r="P37" s="287">
        <v>1</v>
      </c>
      <c r="Q37" s="287">
        <v>1</v>
      </c>
      <c r="R37" s="287">
        <v>1</v>
      </c>
      <c r="S37" s="254"/>
    </row>
    <row r="38" spans="1:19" s="255" customFormat="1">
      <c r="A38" s="284">
        <v>35</v>
      </c>
      <c r="B38" s="285" t="s">
        <v>191</v>
      </c>
      <c r="C38" s="285" t="s">
        <v>369</v>
      </c>
      <c r="D38" s="286" t="s">
        <v>370</v>
      </c>
      <c r="E38" s="286">
        <v>1</v>
      </c>
      <c r="F38" s="286">
        <v>1</v>
      </c>
      <c r="G38" s="287">
        <v>1</v>
      </c>
      <c r="H38" s="287">
        <v>1</v>
      </c>
      <c r="I38" s="287">
        <v>1</v>
      </c>
      <c r="J38" s="287">
        <v>0</v>
      </c>
      <c r="K38" s="287">
        <v>1</v>
      </c>
      <c r="L38" s="287">
        <v>1</v>
      </c>
      <c r="M38" s="287">
        <v>0</v>
      </c>
      <c r="N38" s="287">
        <v>1</v>
      </c>
      <c r="O38" s="287">
        <v>1</v>
      </c>
      <c r="P38" s="287">
        <v>1</v>
      </c>
      <c r="Q38" s="287">
        <v>1</v>
      </c>
      <c r="R38" s="287">
        <v>1</v>
      </c>
      <c r="S38" s="254"/>
    </row>
    <row r="39" spans="1:19" s="255" customFormat="1">
      <c r="A39" s="284">
        <v>36</v>
      </c>
      <c r="B39" s="285" t="s">
        <v>192</v>
      </c>
      <c r="C39" s="285" t="s">
        <v>369</v>
      </c>
      <c r="D39" s="286" t="s">
        <v>370</v>
      </c>
      <c r="E39" s="286">
        <v>1</v>
      </c>
      <c r="F39" s="286">
        <v>1</v>
      </c>
      <c r="G39" s="287">
        <v>1</v>
      </c>
      <c r="H39" s="287">
        <v>1</v>
      </c>
      <c r="I39" s="287">
        <v>1</v>
      </c>
      <c r="J39" s="287">
        <v>0</v>
      </c>
      <c r="K39" s="287">
        <v>1</v>
      </c>
      <c r="L39" s="287">
        <v>1</v>
      </c>
      <c r="M39" s="287">
        <v>0</v>
      </c>
      <c r="N39" s="287">
        <v>1</v>
      </c>
      <c r="O39" s="287">
        <v>1</v>
      </c>
      <c r="P39" s="287">
        <v>1</v>
      </c>
      <c r="Q39" s="287">
        <v>1</v>
      </c>
      <c r="R39" s="287">
        <v>1</v>
      </c>
      <c r="S39" s="254"/>
    </row>
    <row r="40" spans="1:19" s="255" customFormat="1">
      <c r="A40" s="284">
        <v>37</v>
      </c>
      <c r="B40" s="285" t="s">
        <v>112</v>
      </c>
      <c r="C40" s="285" t="s">
        <v>369</v>
      </c>
      <c r="D40" s="286" t="s">
        <v>370</v>
      </c>
      <c r="E40" s="286">
        <v>1</v>
      </c>
      <c r="F40" s="286">
        <v>1</v>
      </c>
      <c r="G40" s="287">
        <v>1</v>
      </c>
      <c r="H40" s="287">
        <v>1</v>
      </c>
      <c r="I40" s="287">
        <v>1</v>
      </c>
      <c r="J40" s="287">
        <v>0</v>
      </c>
      <c r="K40" s="287">
        <v>1</v>
      </c>
      <c r="L40" s="287">
        <v>1</v>
      </c>
      <c r="M40" s="287">
        <v>0</v>
      </c>
      <c r="N40" s="287">
        <v>1</v>
      </c>
      <c r="O40" s="287">
        <v>1</v>
      </c>
      <c r="P40" s="287">
        <v>1</v>
      </c>
      <c r="Q40" s="287">
        <v>1</v>
      </c>
      <c r="R40" s="287">
        <v>1</v>
      </c>
      <c r="S40" s="254"/>
    </row>
    <row r="41" spans="1:19" s="255" customFormat="1">
      <c r="A41" s="284">
        <v>38</v>
      </c>
      <c r="B41" s="285" t="s">
        <v>113</v>
      </c>
      <c r="C41" s="285" t="s">
        <v>369</v>
      </c>
      <c r="D41" s="286" t="s">
        <v>312</v>
      </c>
      <c r="E41" s="286">
        <v>1</v>
      </c>
      <c r="F41" s="286">
        <v>1</v>
      </c>
      <c r="G41" s="287">
        <v>1</v>
      </c>
      <c r="H41" s="287">
        <v>1</v>
      </c>
      <c r="I41" s="287">
        <v>1</v>
      </c>
      <c r="J41" s="287">
        <v>0</v>
      </c>
      <c r="K41" s="287">
        <v>1</v>
      </c>
      <c r="L41" s="287">
        <v>1</v>
      </c>
      <c r="M41" s="287">
        <v>0</v>
      </c>
      <c r="N41" s="287">
        <v>1</v>
      </c>
      <c r="O41" s="287">
        <v>1</v>
      </c>
      <c r="P41" s="287">
        <v>1</v>
      </c>
      <c r="Q41" s="287">
        <v>1</v>
      </c>
      <c r="R41" s="287">
        <v>1</v>
      </c>
      <c r="S41" s="254"/>
    </row>
    <row r="42" spans="1:19" s="255" customFormat="1">
      <c r="A42" s="284">
        <v>39</v>
      </c>
      <c r="B42" s="285" t="s">
        <v>114</v>
      </c>
      <c r="C42" s="285" t="s">
        <v>369</v>
      </c>
      <c r="D42" s="286" t="s">
        <v>312</v>
      </c>
      <c r="E42" s="286">
        <v>1</v>
      </c>
      <c r="F42" s="286">
        <v>1</v>
      </c>
      <c r="G42" s="287">
        <v>1</v>
      </c>
      <c r="H42" s="287">
        <v>1</v>
      </c>
      <c r="I42" s="287">
        <v>1</v>
      </c>
      <c r="J42" s="287">
        <v>0</v>
      </c>
      <c r="K42" s="287">
        <v>1</v>
      </c>
      <c r="L42" s="287">
        <v>1</v>
      </c>
      <c r="M42" s="287">
        <v>0</v>
      </c>
      <c r="N42" s="287">
        <v>1</v>
      </c>
      <c r="O42" s="287">
        <v>1</v>
      </c>
      <c r="P42" s="287">
        <v>1</v>
      </c>
      <c r="Q42" s="287">
        <v>1</v>
      </c>
      <c r="R42" s="287">
        <v>1</v>
      </c>
      <c r="S42" s="254"/>
    </row>
    <row r="43" spans="1:19" s="255" customFormat="1">
      <c r="A43" s="284">
        <v>40</v>
      </c>
      <c r="B43" s="285" t="s">
        <v>115</v>
      </c>
      <c r="C43" s="285" t="s">
        <v>369</v>
      </c>
      <c r="D43" s="286" t="s">
        <v>312</v>
      </c>
      <c r="E43" s="286">
        <v>1</v>
      </c>
      <c r="F43" s="286">
        <v>1</v>
      </c>
      <c r="G43" s="287">
        <v>1</v>
      </c>
      <c r="H43" s="287">
        <v>1</v>
      </c>
      <c r="I43" s="287">
        <v>1</v>
      </c>
      <c r="J43" s="287">
        <v>0</v>
      </c>
      <c r="K43" s="287">
        <v>1</v>
      </c>
      <c r="L43" s="287">
        <v>1</v>
      </c>
      <c r="M43" s="287">
        <v>0</v>
      </c>
      <c r="N43" s="287">
        <v>1</v>
      </c>
      <c r="O43" s="287">
        <v>1</v>
      </c>
      <c r="P43" s="287">
        <v>1</v>
      </c>
      <c r="Q43" s="287">
        <v>1</v>
      </c>
      <c r="R43" s="287">
        <v>1</v>
      </c>
      <c r="S43" s="254"/>
    </row>
    <row r="44" spans="1:19" s="255" customFormat="1">
      <c r="A44" s="284">
        <v>41</v>
      </c>
      <c r="B44" s="285" t="s">
        <v>116</v>
      </c>
      <c r="C44" s="285" t="s">
        <v>369</v>
      </c>
      <c r="D44" s="286" t="s">
        <v>312</v>
      </c>
      <c r="E44" s="286">
        <v>1</v>
      </c>
      <c r="F44" s="286">
        <v>1</v>
      </c>
      <c r="G44" s="287">
        <v>1</v>
      </c>
      <c r="H44" s="287">
        <v>1</v>
      </c>
      <c r="I44" s="287">
        <v>1</v>
      </c>
      <c r="J44" s="287">
        <v>0</v>
      </c>
      <c r="K44" s="287">
        <v>1</v>
      </c>
      <c r="L44" s="287">
        <v>1</v>
      </c>
      <c r="M44" s="287">
        <v>0</v>
      </c>
      <c r="N44" s="287">
        <v>1</v>
      </c>
      <c r="O44" s="287">
        <v>1</v>
      </c>
      <c r="P44" s="287">
        <v>1</v>
      </c>
      <c r="Q44" s="287">
        <v>1</v>
      </c>
      <c r="R44" s="287">
        <v>1</v>
      </c>
      <c r="S44" s="254"/>
    </row>
    <row r="45" spans="1:19" s="255" customFormat="1">
      <c r="A45" s="284">
        <v>42</v>
      </c>
      <c r="B45" s="285" t="s">
        <v>117</v>
      </c>
      <c r="C45" s="285" t="s">
        <v>369</v>
      </c>
      <c r="D45" s="286" t="s">
        <v>312</v>
      </c>
      <c r="E45" s="286">
        <v>1</v>
      </c>
      <c r="F45" s="286">
        <v>1</v>
      </c>
      <c r="G45" s="287">
        <v>1</v>
      </c>
      <c r="H45" s="287">
        <v>1</v>
      </c>
      <c r="I45" s="287">
        <v>1</v>
      </c>
      <c r="J45" s="287">
        <v>0</v>
      </c>
      <c r="K45" s="287">
        <v>1</v>
      </c>
      <c r="L45" s="287">
        <v>1</v>
      </c>
      <c r="M45" s="287">
        <v>0</v>
      </c>
      <c r="N45" s="287">
        <v>1</v>
      </c>
      <c r="O45" s="287">
        <v>1</v>
      </c>
      <c r="P45" s="287">
        <v>1</v>
      </c>
      <c r="Q45" s="287">
        <v>1</v>
      </c>
      <c r="R45" s="287">
        <v>1</v>
      </c>
      <c r="S45" s="254"/>
    </row>
    <row r="46" spans="1:19" s="255" customFormat="1">
      <c r="A46" s="284">
        <v>43</v>
      </c>
      <c r="B46" s="285" t="s">
        <v>118</v>
      </c>
      <c r="C46" s="285" t="s">
        <v>369</v>
      </c>
      <c r="D46" s="286" t="s">
        <v>312</v>
      </c>
      <c r="E46" s="286">
        <v>1</v>
      </c>
      <c r="F46" s="286">
        <v>1</v>
      </c>
      <c r="G46" s="287">
        <v>1</v>
      </c>
      <c r="H46" s="287">
        <v>1</v>
      </c>
      <c r="I46" s="287">
        <v>1</v>
      </c>
      <c r="J46" s="287">
        <v>0</v>
      </c>
      <c r="K46" s="287">
        <v>1</v>
      </c>
      <c r="L46" s="287">
        <v>1</v>
      </c>
      <c r="M46" s="287">
        <v>0</v>
      </c>
      <c r="N46" s="287">
        <v>1</v>
      </c>
      <c r="O46" s="287">
        <v>1</v>
      </c>
      <c r="P46" s="287">
        <v>1</v>
      </c>
      <c r="Q46" s="287">
        <v>1</v>
      </c>
      <c r="R46" s="287">
        <v>1</v>
      </c>
      <c r="S46" s="254"/>
    </row>
    <row r="47" spans="1:19" s="255" customFormat="1">
      <c r="A47" s="284">
        <v>44</v>
      </c>
      <c r="B47" s="285" t="s">
        <v>193</v>
      </c>
      <c r="C47" s="285" t="s">
        <v>369</v>
      </c>
      <c r="D47" s="286" t="s">
        <v>370</v>
      </c>
      <c r="E47" s="286">
        <v>1</v>
      </c>
      <c r="F47" s="286">
        <v>1</v>
      </c>
      <c r="G47" s="287">
        <v>1</v>
      </c>
      <c r="H47" s="287">
        <v>1</v>
      </c>
      <c r="I47" s="287">
        <v>1</v>
      </c>
      <c r="J47" s="287">
        <v>0</v>
      </c>
      <c r="K47" s="287">
        <v>1</v>
      </c>
      <c r="L47" s="287">
        <v>1</v>
      </c>
      <c r="M47" s="287">
        <v>0</v>
      </c>
      <c r="N47" s="287">
        <v>1</v>
      </c>
      <c r="O47" s="287">
        <v>1</v>
      </c>
      <c r="P47" s="287">
        <v>1</v>
      </c>
      <c r="Q47" s="287">
        <v>1</v>
      </c>
      <c r="R47" s="287">
        <v>1</v>
      </c>
      <c r="S47" s="254"/>
    </row>
    <row r="48" spans="1:19" s="255" customFormat="1">
      <c r="A48" s="284">
        <v>45</v>
      </c>
      <c r="B48" s="285" t="s">
        <v>119</v>
      </c>
      <c r="C48" s="285" t="s">
        <v>369</v>
      </c>
      <c r="D48" s="286" t="s">
        <v>312</v>
      </c>
      <c r="E48" s="286">
        <v>1</v>
      </c>
      <c r="F48" s="286">
        <v>1</v>
      </c>
      <c r="G48" s="287">
        <v>1</v>
      </c>
      <c r="H48" s="287">
        <v>1</v>
      </c>
      <c r="I48" s="287">
        <v>1</v>
      </c>
      <c r="J48" s="287">
        <v>0</v>
      </c>
      <c r="K48" s="287">
        <v>1</v>
      </c>
      <c r="L48" s="287">
        <v>1</v>
      </c>
      <c r="M48" s="287">
        <v>0</v>
      </c>
      <c r="N48" s="287">
        <v>1</v>
      </c>
      <c r="O48" s="287">
        <v>1</v>
      </c>
      <c r="P48" s="287">
        <v>1</v>
      </c>
      <c r="Q48" s="287">
        <v>1</v>
      </c>
      <c r="R48" s="287">
        <v>1</v>
      </c>
      <c r="S48" s="254"/>
    </row>
    <row r="49" spans="1:19" s="255" customFormat="1">
      <c r="A49" s="284">
        <v>46</v>
      </c>
      <c r="B49" s="285" t="s">
        <v>120</v>
      </c>
      <c r="C49" s="285" t="s">
        <v>369</v>
      </c>
      <c r="D49" s="286" t="s">
        <v>312</v>
      </c>
      <c r="E49" s="286">
        <v>1</v>
      </c>
      <c r="F49" s="286">
        <v>1</v>
      </c>
      <c r="G49" s="287">
        <v>1</v>
      </c>
      <c r="H49" s="287">
        <v>1</v>
      </c>
      <c r="I49" s="287">
        <v>1</v>
      </c>
      <c r="J49" s="287">
        <v>0</v>
      </c>
      <c r="K49" s="287">
        <v>1</v>
      </c>
      <c r="L49" s="287">
        <v>1</v>
      </c>
      <c r="M49" s="287">
        <v>0</v>
      </c>
      <c r="N49" s="287">
        <v>1</v>
      </c>
      <c r="O49" s="287">
        <v>1</v>
      </c>
      <c r="P49" s="287">
        <v>1</v>
      </c>
      <c r="Q49" s="287">
        <v>1</v>
      </c>
      <c r="R49" s="287">
        <v>1</v>
      </c>
      <c r="S49" s="254"/>
    </row>
    <row r="50" spans="1:19" s="255" customFormat="1">
      <c r="A50" s="284">
        <v>47</v>
      </c>
      <c r="B50" s="285" t="s">
        <v>121</v>
      </c>
      <c r="C50" s="285" t="s">
        <v>369</v>
      </c>
      <c r="D50" s="286" t="s">
        <v>312</v>
      </c>
      <c r="E50" s="286">
        <v>1</v>
      </c>
      <c r="F50" s="286">
        <v>1</v>
      </c>
      <c r="G50" s="287">
        <v>1</v>
      </c>
      <c r="H50" s="287">
        <v>1</v>
      </c>
      <c r="I50" s="287">
        <v>1</v>
      </c>
      <c r="J50" s="287">
        <v>0</v>
      </c>
      <c r="K50" s="287">
        <v>1</v>
      </c>
      <c r="L50" s="287">
        <v>1</v>
      </c>
      <c r="M50" s="287">
        <v>0</v>
      </c>
      <c r="N50" s="287">
        <v>1</v>
      </c>
      <c r="O50" s="287">
        <v>1</v>
      </c>
      <c r="P50" s="287">
        <v>1</v>
      </c>
      <c r="Q50" s="287">
        <v>1</v>
      </c>
      <c r="R50" s="287">
        <v>1</v>
      </c>
      <c r="S50" s="254"/>
    </row>
    <row r="51" spans="1:19" s="255" customFormat="1">
      <c r="A51" s="284">
        <v>48</v>
      </c>
      <c r="B51" s="285" t="s">
        <v>214</v>
      </c>
      <c r="C51" s="285" t="s">
        <v>369</v>
      </c>
      <c r="D51" s="286" t="s">
        <v>370</v>
      </c>
      <c r="E51" s="286">
        <v>1</v>
      </c>
      <c r="F51" s="286">
        <v>1</v>
      </c>
      <c r="G51" s="287">
        <v>1</v>
      </c>
      <c r="H51" s="287">
        <v>1</v>
      </c>
      <c r="I51" s="287">
        <v>1</v>
      </c>
      <c r="J51" s="287">
        <v>0</v>
      </c>
      <c r="K51" s="287">
        <v>1</v>
      </c>
      <c r="L51" s="287">
        <v>1</v>
      </c>
      <c r="M51" s="287">
        <v>0</v>
      </c>
      <c r="N51" s="287">
        <v>1</v>
      </c>
      <c r="O51" s="287">
        <v>1</v>
      </c>
      <c r="P51" s="287">
        <v>1</v>
      </c>
      <c r="Q51" s="287">
        <v>1</v>
      </c>
      <c r="R51" s="287">
        <v>1</v>
      </c>
      <c r="S51" s="254"/>
    </row>
    <row r="52" spans="1:19" s="255" customFormat="1">
      <c r="A52" s="284">
        <v>49</v>
      </c>
      <c r="B52" s="285" t="s">
        <v>326</v>
      </c>
      <c r="C52" s="285" t="s">
        <v>369</v>
      </c>
      <c r="D52" s="286" t="s">
        <v>312</v>
      </c>
      <c r="E52" s="286">
        <v>1</v>
      </c>
      <c r="F52" s="286">
        <v>1</v>
      </c>
      <c r="G52" s="287">
        <v>1</v>
      </c>
      <c r="H52" s="287">
        <v>1</v>
      </c>
      <c r="I52" s="287">
        <v>1</v>
      </c>
      <c r="J52" s="287">
        <v>0</v>
      </c>
      <c r="K52" s="287">
        <v>1</v>
      </c>
      <c r="L52" s="287">
        <v>1</v>
      </c>
      <c r="M52" s="287">
        <v>0</v>
      </c>
      <c r="N52" s="287">
        <v>1</v>
      </c>
      <c r="O52" s="287">
        <v>1</v>
      </c>
      <c r="P52" s="287">
        <v>1</v>
      </c>
      <c r="Q52" s="287">
        <v>1</v>
      </c>
      <c r="R52" s="287">
        <v>1</v>
      </c>
      <c r="S52" s="256"/>
    </row>
    <row r="53" spans="1:19" s="255" customFormat="1">
      <c r="A53" s="284">
        <v>50</v>
      </c>
      <c r="B53" s="285" t="s">
        <v>352</v>
      </c>
      <c r="C53" s="285" t="s">
        <v>369</v>
      </c>
      <c r="D53" s="286" t="s">
        <v>312</v>
      </c>
      <c r="E53" s="286">
        <v>1</v>
      </c>
      <c r="F53" s="286">
        <v>1</v>
      </c>
      <c r="G53" s="287">
        <v>1</v>
      </c>
      <c r="H53" s="287">
        <v>1</v>
      </c>
      <c r="I53" s="287">
        <v>1</v>
      </c>
      <c r="J53" s="287">
        <v>0</v>
      </c>
      <c r="K53" s="287">
        <v>1</v>
      </c>
      <c r="L53" s="287">
        <v>1</v>
      </c>
      <c r="M53" s="287">
        <v>0</v>
      </c>
      <c r="N53" s="287">
        <v>1</v>
      </c>
      <c r="O53" s="287">
        <v>1</v>
      </c>
      <c r="P53" s="287">
        <v>1</v>
      </c>
      <c r="Q53" s="287">
        <v>1</v>
      </c>
      <c r="R53" s="287">
        <v>1</v>
      </c>
      <c r="S53" s="256"/>
    </row>
    <row r="54" spans="1:19" s="255" customFormat="1">
      <c r="A54" s="284">
        <v>51</v>
      </c>
      <c r="B54" s="285" t="s">
        <v>123</v>
      </c>
      <c r="C54" s="285" t="s">
        <v>369</v>
      </c>
      <c r="D54" s="286" t="s">
        <v>312</v>
      </c>
      <c r="E54" s="286">
        <v>1</v>
      </c>
      <c r="F54" s="286">
        <v>1</v>
      </c>
      <c r="G54" s="287">
        <v>1</v>
      </c>
      <c r="H54" s="287">
        <v>1</v>
      </c>
      <c r="I54" s="287">
        <v>1</v>
      </c>
      <c r="J54" s="287">
        <v>0</v>
      </c>
      <c r="K54" s="287">
        <v>1</v>
      </c>
      <c r="L54" s="287">
        <v>1</v>
      </c>
      <c r="M54" s="287">
        <v>0</v>
      </c>
      <c r="N54" s="287">
        <v>1</v>
      </c>
      <c r="O54" s="287">
        <v>1</v>
      </c>
      <c r="P54" s="287">
        <v>1</v>
      </c>
      <c r="Q54" s="287">
        <v>1</v>
      </c>
      <c r="R54" s="287">
        <v>1</v>
      </c>
      <c r="S54" s="254"/>
    </row>
    <row r="55" spans="1:19" s="255" customFormat="1">
      <c r="A55" s="284">
        <v>52</v>
      </c>
      <c r="B55" s="285" t="s">
        <v>124</v>
      </c>
      <c r="C55" s="285" t="s">
        <v>369</v>
      </c>
      <c r="D55" s="286" t="s">
        <v>312</v>
      </c>
      <c r="E55" s="286">
        <v>1</v>
      </c>
      <c r="F55" s="286">
        <v>1</v>
      </c>
      <c r="G55" s="287">
        <v>1</v>
      </c>
      <c r="H55" s="287">
        <v>1</v>
      </c>
      <c r="I55" s="287">
        <v>1</v>
      </c>
      <c r="J55" s="287">
        <v>0</v>
      </c>
      <c r="K55" s="287">
        <v>1</v>
      </c>
      <c r="L55" s="287">
        <v>1</v>
      </c>
      <c r="M55" s="287">
        <v>0</v>
      </c>
      <c r="N55" s="287">
        <v>1</v>
      </c>
      <c r="O55" s="287">
        <v>1</v>
      </c>
      <c r="P55" s="287">
        <v>1</v>
      </c>
      <c r="Q55" s="287">
        <v>1</v>
      </c>
      <c r="R55" s="287">
        <v>1</v>
      </c>
      <c r="S55" s="254"/>
    </row>
    <row r="56" spans="1:19" s="255" customFormat="1">
      <c r="A56" s="284">
        <v>53</v>
      </c>
      <c r="B56" s="285" t="s">
        <v>125</v>
      </c>
      <c r="C56" s="285" t="s">
        <v>369</v>
      </c>
      <c r="D56" s="286" t="s">
        <v>312</v>
      </c>
      <c r="E56" s="286">
        <v>1</v>
      </c>
      <c r="F56" s="286">
        <v>1</v>
      </c>
      <c r="G56" s="287">
        <v>1</v>
      </c>
      <c r="H56" s="287">
        <v>1</v>
      </c>
      <c r="I56" s="287">
        <v>1</v>
      </c>
      <c r="J56" s="287">
        <v>0</v>
      </c>
      <c r="K56" s="287">
        <v>1</v>
      </c>
      <c r="L56" s="287">
        <v>1</v>
      </c>
      <c r="M56" s="287">
        <v>0</v>
      </c>
      <c r="N56" s="287">
        <v>1</v>
      </c>
      <c r="O56" s="287">
        <v>1</v>
      </c>
      <c r="P56" s="287">
        <v>1</v>
      </c>
      <c r="Q56" s="287">
        <v>1</v>
      </c>
      <c r="R56" s="287">
        <v>1</v>
      </c>
      <c r="S56" s="254"/>
    </row>
    <row r="57" spans="1:19" s="255" customFormat="1">
      <c r="A57" s="284">
        <v>54</v>
      </c>
      <c r="B57" s="285" t="s">
        <v>126</v>
      </c>
      <c r="C57" s="285" t="s">
        <v>369</v>
      </c>
      <c r="D57" s="286" t="s">
        <v>312</v>
      </c>
      <c r="E57" s="286">
        <v>1</v>
      </c>
      <c r="F57" s="286">
        <v>1</v>
      </c>
      <c r="G57" s="287">
        <v>1</v>
      </c>
      <c r="H57" s="287">
        <v>1</v>
      </c>
      <c r="I57" s="287">
        <v>1</v>
      </c>
      <c r="J57" s="287">
        <v>0</v>
      </c>
      <c r="K57" s="287">
        <v>1</v>
      </c>
      <c r="L57" s="287">
        <v>1</v>
      </c>
      <c r="M57" s="287">
        <v>0</v>
      </c>
      <c r="N57" s="287">
        <v>1</v>
      </c>
      <c r="O57" s="287">
        <v>1</v>
      </c>
      <c r="P57" s="287">
        <v>1</v>
      </c>
      <c r="Q57" s="287">
        <v>1</v>
      </c>
      <c r="R57" s="287">
        <v>1</v>
      </c>
      <c r="S57" s="254"/>
    </row>
    <row r="58" spans="1:19" s="255" customFormat="1">
      <c r="A58" s="284">
        <v>55</v>
      </c>
      <c r="B58" s="285" t="s">
        <v>327</v>
      </c>
      <c r="C58" s="285" t="s">
        <v>369</v>
      </c>
      <c r="D58" s="286" t="s">
        <v>312</v>
      </c>
      <c r="E58" s="286">
        <v>1</v>
      </c>
      <c r="F58" s="286">
        <v>1</v>
      </c>
      <c r="G58" s="287">
        <v>1</v>
      </c>
      <c r="H58" s="287">
        <v>1</v>
      </c>
      <c r="I58" s="287">
        <v>1</v>
      </c>
      <c r="J58" s="287">
        <v>0</v>
      </c>
      <c r="K58" s="287">
        <v>1</v>
      </c>
      <c r="L58" s="287">
        <v>1</v>
      </c>
      <c r="M58" s="287">
        <v>0</v>
      </c>
      <c r="N58" s="287">
        <v>1</v>
      </c>
      <c r="O58" s="287">
        <v>1</v>
      </c>
      <c r="P58" s="287">
        <v>1</v>
      </c>
      <c r="Q58" s="287">
        <v>1</v>
      </c>
      <c r="R58" s="287">
        <v>1</v>
      </c>
      <c r="S58" s="256"/>
    </row>
    <row r="59" spans="1:19" s="255" customFormat="1">
      <c r="A59" s="284">
        <v>56</v>
      </c>
      <c r="B59" s="285" t="s">
        <v>127</v>
      </c>
      <c r="C59" s="285" t="s">
        <v>369</v>
      </c>
      <c r="D59" s="286" t="s">
        <v>312</v>
      </c>
      <c r="E59" s="286">
        <v>1</v>
      </c>
      <c r="F59" s="286">
        <v>1</v>
      </c>
      <c r="G59" s="287">
        <v>1</v>
      </c>
      <c r="H59" s="287">
        <v>1</v>
      </c>
      <c r="I59" s="287">
        <v>1</v>
      </c>
      <c r="J59" s="287">
        <v>0</v>
      </c>
      <c r="K59" s="287">
        <v>1</v>
      </c>
      <c r="L59" s="287">
        <v>1</v>
      </c>
      <c r="M59" s="287">
        <v>0</v>
      </c>
      <c r="N59" s="287">
        <v>1</v>
      </c>
      <c r="O59" s="287">
        <v>1</v>
      </c>
      <c r="P59" s="287">
        <v>1</v>
      </c>
      <c r="Q59" s="287">
        <v>1</v>
      </c>
      <c r="R59" s="287">
        <v>1</v>
      </c>
      <c r="S59" s="254"/>
    </row>
    <row r="60" spans="1:19" s="255" customFormat="1">
      <c r="A60" s="284">
        <v>57</v>
      </c>
      <c r="B60" s="285" t="s">
        <v>128</v>
      </c>
      <c r="C60" s="285" t="s">
        <v>369</v>
      </c>
      <c r="D60" s="286" t="s">
        <v>312</v>
      </c>
      <c r="E60" s="286">
        <v>1</v>
      </c>
      <c r="F60" s="286">
        <v>1</v>
      </c>
      <c r="G60" s="287">
        <v>1</v>
      </c>
      <c r="H60" s="287">
        <v>1</v>
      </c>
      <c r="I60" s="287">
        <v>1</v>
      </c>
      <c r="J60" s="287">
        <v>0</v>
      </c>
      <c r="K60" s="287">
        <v>1</v>
      </c>
      <c r="L60" s="287">
        <v>1</v>
      </c>
      <c r="M60" s="287">
        <v>0</v>
      </c>
      <c r="N60" s="287">
        <v>1</v>
      </c>
      <c r="O60" s="287">
        <v>1</v>
      </c>
      <c r="P60" s="287">
        <v>1</v>
      </c>
      <c r="Q60" s="287">
        <v>1</v>
      </c>
      <c r="R60" s="287">
        <v>1</v>
      </c>
      <c r="S60" s="254"/>
    </row>
    <row r="61" spans="1:19" s="255" customFormat="1">
      <c r="A61" s="284">
        <v>58</v>
      </c>
      <c r="B61" s="285" t="s">
        <v>129</v>
      </c>
      <c r="C61" s="285" t="s">
        <v>369</v>
      </c>
      <c r="D61" s="286" t="s">
        <v>312</v>
      </c>
      <c r="E61" s="286">
        <v>1</v>
      </c>
      <c r="F61" s="286">
        <v>1</v>
      </c>
      <c r="G61" s="287">
        <v>1</v>
      </c>
      <c r="H61" s="287">
        <v>1</v>
      </c>
      <c r="I61" s="287">
        <v>1</v>
      </c>
      <c r="J61" s="287">
        <v>0</v>
      </c>
      <c r="K61" s="287">
        <v>1</v>
      </c>
      <c r="L61" s="287">
        <v>1</v>
      </c>
      <c r="M61" s="287">
        <v>0</v>
      </c>
      <c r="N61" s="287">
        <v>1</v>
      </c>
      <c r="O61" s="287">
        <v>1</v>
      </c>
      <c r="P61" s="287">
        <v>1</v>
      </c>
      <c r="Q61" s="287">
        <v>1</v>
      </c>
      <c r="R61" s="287">
        <v>1</v>
      </c>
      <c r="S61" s="254"/>
    </row>
    <row r="62" spans="1:19" s="255" customFormat="1">
      <c r="A62" s="284">
        <v>59</v>
      </c>
      <c r="B62" s="285" t="s">
        <v>130</v>
      </c>
      <c r="C62" s="285" t="s">
        <v>369</v>
      </c>
      <c r="D62" s="286" t="s">
        <v>312</v>
      </c>
      <c r="E62" s="286">
        <v>1</v>
      </c>
      <c r="F62" s="286">
        <v>1</v>
      </c>
      <c r="G62" s="287">
        <v>1</v>
      </c>
      <c r="H62" s="287">
        <v>1</v>
      </c>
      <c r="I62" s="287">
        <v>1</v>
      </c>
      <c r="J62" s="287">
        <v>0</v>
      </c>
      <c r="K62" s="287">
        <v>1</v>
      </c>
      <c r="L62" s="287">
        <v>1</v>
      </c>
      <c r="M62" s="287">
        <v>0</v>
      </c>
      <c r="N62" s="287">
        <v>1</v>
      </c>
      <c r="O62" s="287">
        <v>1</v>
      </c>
      <c r="P62" s="287">
        <v>1</v>
      </c>
      <c r="Q62" s="287">
        <v>1</v>
      </c>
      <c r="R62" s="287">
        <v>1</v>
      </c>
      <c r="S62" s="254"/>
    </row>
    <row r="63" spans="1:19" s="255" customFormat="1">
      <c r="A63" s="284">
        <v>60</v>
      </c>
      <c r="B63" s="285" t="s">
        <v>194</v>
      </c>
      <c r="C63" s="285" t="s">
        <v>369</v>
      </c>
      <c r="D63" s="286" t="s">
        <v>370</v>
      </c>
      <c r="E63" s="286">
        <v>1</v>
      </c>
      <c r="F63" s="286">
        <v>1</v>
      </c>
      <c r="G63" s="287">
        <v>1</v>
      </c>
      <c r="H63" s="287">
        <v>1</v>
      </c>
      <c r="I63" s="287">
        <v>1</v>
      </c>
      <c r="J63" s="287">
        <v>0</v>
      </c>
      <c r="K63" s="287">
        <v>1</v>
      </c>
      <c r="L63" s="287">
        <v>1</v>
      </c>
      <c r="M63" s="287">
        <v>0</v>
      </c>
      <c r="N63" s="287">
        <v>1</v>
      </c>
      <c r="O63" s="287">
        <v>1</v>
      </c>
      <c r="P63" s="287">
        <v>1</v>
      </c>
      <c r="Q63" s="287">
        <v>1</v>
      </c>
      <c r="R63" s="287">
        <v>1</v>
      </c>
      <c r="S63" s="254"/>
    </row>
    <row r="64" spans="1:19" s="255" customFormat="1">
      <c r="A64" s="284">
        <v>61</v>
      </c>
      <c r="B64" s="285" t="s">
        <v>195</v>
      </c>
      <c r="C64" s="285" t="s">
        <v>369</v>
      </c>
      <c r="D64" s="286" t="s">
        <v>370</v>
      </c>
      <c r="E64" s="286">
        <v>1</v>
      </c>
      <c r="F64" s="286">
        <v>1</v>
      </c>
      <c r="G64" s="287">
        <v>1</v>
      </c>
      <c r="H64" s="287">
        <v>1</v>
      </c>
      <c r="I64" s="287">
        <v>1</v>
      </c>
      <c r="J64" s="287">
        <v>0</v>
      </c>
      <c r="K64" s="287">
        <v>1</v>
      </c>
      <c r="L64" s="287">
        <v>1</v>
      </c>
      <c r="M64" s="287">
        <v>0</v>
      </c>
      <c r="N64" s="287">
        <v>1</v>
      </c>
      <c r="O64" s="287">
        <v>1</v>
      </c>
      <c r="P64" s="287">
        <v>1</v>
      </c>
      <c r="Q64" s="287">
        <v>1</v>
      </c>
      <c r="R64" s="287">
        <v>1</v>
      </c>
      <c r="S64" s="254"/>
    </row>
    <row r="65" spans="1:19" s="255" customFormat="1">
      <c r="A65" s="284">
        <v>62</v>
      </c>
      <c r="B65" s="285" t="s">
        <v>131</v>
      </c>
      <c r="C65" s="285" t="s">
        <v>369</v>
      </c>
      <c r="D65" s="286" t="s">
        <v>312</v>
      </c>
      <c r="E65" s="286">
        <v>1</v>
      </c>
      <c r="F65" s="286">
        <v>1</v>
      </c>
      <c r="G65" s="287">
        <v>1</v>
      </c>
      <c r="H65" s="287">
        <v>1</v>
      </c>
      <c r="I65" s="287">
        <v>1</v>
      </c>
      <c r="J65" s="287">
        <v>0</v>
      </c>
      <c r="K65" s="287">
        <v>1</v>
      </c>
      <c r="L65" s="287">
        <v>1</v>
      </c>
      <c r="M65" s="287">
        <v>0</v>
      </c>
      <c r="N65" s="287">
        <v>1</v>
      </c>
      <c r="O65" s="287">
        <v>1</v>
      </c>
      <c r="P65" s="287">
        <v>1</v>
      </c>
      <c r="Q65" s="287">
        <v>1</v>
      </c>
      <c r="R65" s="287">
        <v>1</v>
      </c>
      <c r="S65" s="254"/>
    </row>
    <row r="66" spans="1:19" s="255" customFormat="1">
      <c r="A66" s="284">
        <v>63</v>
      </c>
      <c r="B66" s="285" t="s">
        <v>132</v>
      </c>
      <c r="C66" s="285" t="s">
        <v>369</v>
      </c>
      <c r="D66" s="286" t="s">
        <v>312</v>
      </c>
      <c r="E66" s="286">
        <v>1</v>
      </c>
      <c r="F66" s="286">
        <v>1</v>
      </c>
      <c r="G66" s="287">
        <v>1</v>
      </c>
      <c r="H66" s="287">
        <v>1</v>
      </c>
      <c r="I66" s="287">
        <v>1</v>
      </c>
      <c r="J66" s="287">
        <v>0</v>
      </c>
      <c r="K66" s="287">
        <v>1</v>
      </c>
      <c r="L66" s="287">
        <v>1</v>
      </c>
      <c r="M66" s="287">
        <v>0</v>
      </c>
      <c r="N66" s="287">
        <v>1</v>
      </c>
      <c r="O66" s="287">
        <v>1</v>
      </c>
      <c r="P66" s="287">
        <v>1</v>
      </c>
      <c r="Q66" s="287">
        <v>1</v>
      </c>
      <c r="R66" s="287">
        <v>1</v>
      </c>
      <c r="S66" s="254"/>
    </row>
    <row r="67" spans="1:19" s="255" customFormat="1">
      <c r="A67" s="284">
        <v>64</v>
      </c>
      <c r="B67" s="285" t="s">
        <v>298</v>
      </c>
      <c r="C67" s="285" t="s">
        <v>369</v>
      </c>
      <c r="D67" s="286" t="s">
        <v>370</v>
      </c>
      <c r="E67" s="286">
        <v>1</v>
      </c>
      <c r="F67" s="286">
        <v>1</v>
      </c>
      <c r="G67" s="287">
        <v>1</v>
      </c>
      <c r="H67" s="287">
        <v>1</v>
      </c>
      <c r="I67" s="287">
        <v>1</v>
      </c>
      <c r="J67" s="287">
        <v>0</v>
      </c>
      <c r="K67" s="287">
        <v>1</v>
      </c>
      <c r="L67" s="287">
        <v>1</v>
      </c>
      <c r="M67" s="287">
        <v>0</v>
      </c>
      <c r="N67" s="287">
        <v>1</v>
      </c>
      <c r="O67" s="287">
        <v>1</v>
      </c>
      <c r="P67" s="287">
        <v>1</v>
      </c>
      <c r="Q67" s="287">
        <v>1</v>
      </c>
      <c r="R67" s="287">
        <v>1</v>
      </c>
      <c r="S67" s="254"/>
    </row>
    <row r="68" spans="1:19" s="255" customFormat="1">
      <c r="A68" s="284">
        <v>65</v>
      </c>
      <c r="B68" s="285" t="s">
        <v>133</v>
      </c>
      <c r="C68" s="285" t="s">
        <v>369</v>
      </c>
      <c r="D68" s="286" t="s">
        <v>312</v>
      </c>
      <c r="E68" s="286">
        <v>1</v>
      </c>
      <c r="F68" s="286">
        <v>1</v>
      </c>
      <c r="G68" s="287">
        <v>1</v>
      </c>
      <c r="H68" s="287">
        <v>1</v>
      </c>
      <c r="I68" s="287">
        <v>1</v>
      </c>
      <c r="J68" s="287">
        <v>0</v>
      </c>
      <c r="K68" s="287">
        <v>1</v>
      </c>
      <c r="L68" s="287">
        <v>1</v>
      </c>
      <c r="M68" s="287">
        <v>0</v>
      </c>
      <c r="N68" s="287">
        <v>1</v>
      </c>
      <c r="O68" s="287">
        <v>1</v>
      </c>
      <c r="P68" s="287">
        <v>1</v>
      </c>
      <c r="Q68" s="287">
        <v>1</v>
      </c>
      <c r="R68" s="287">
        <v>1</v>
      </c>
      <c r="S68" s="254"/>
    </row>
    <row r="69" spans="1:19" s="255" customFormat="1">
      <c r="A69" s="284">
        <v>66</v>
      </c>
      <c r="B69" s="285" t="s">
        <v>196</v>
      </c>
      <c r="C69" s="285" t="s">
        <v>369</v>
      </c>
      <c r="D69" s="286" t="s">
        <v>370</v>
      </c>
      <c r="E69" s="286">
        <v>1</v>
      </c>
      <c r="F69" s="286">
        <v>1</v>
      </c>
      <c r="G69" s="287">
        <v>1</v>
      </c>
      <c r="H69" s="287">
        <v>1</v>
      </c>
      <c r="I69" s="287">
        <v>1</v>
      </c>
      <c r="J69" s="287">
        <v>0</v>
      </c>
      <c r="K69" s="287">
        <v>1</v>
      </c>
      <c r="L69" s="287">
        <v>1</v>
      </c>
      <c r="M69" s="287">
        <v>0</v>
      </c>
      <c r="N69" s="287">
        <v>1</v>
      </c>
      <c r="O69" s="287">
        <v>1</v>
      </c>
      <c r="P69" s="287">
        <v>1</v>
      </c>
      <c r="Q69" s="287">
        <v>1</v>
      </c>
      <c r="R69" s="287">
        <v>1</v>
      </c>
      <c r="S69" s="254"/>
    </row>
    <row r="70" spans="1:19" s="255" customFormat="1">
      <c r="A70" s="284">
        <v>67</v>
      </c>
      <c r="B70" s="285" t="s">
        <v>134</v>
      </c>
      <c r="C70" s="285" t="s">
        <v>369</v>
      </c>
      <c r="D70" s="286" t="s">
        <v>312</v>
      </c>
      <c r="E70" s="286">
        <v>1</v>
      </c>
      <c r="F70" s="286">
        <v>1</v>
      </c>
      <c r="G70" s="287">
        <v>1</v>
      </c>
      <c r="H70" s="287">
        <v>1</v>
      </c>
      <c r="I70" s="287">
        <v>1</v>
      </c>
      <c r="J70" s="287">
        <v>0</v>
      </c>
      <c r="K70" s="287">
        <v>1</v>
      </c>
      <c r="L70" s="287">
        <v>1</v>
      </c>
      <c r="M70" s="287">
        <v>0</v>
      </c>
      <c r="N70" s="287">
        <v>1</v>
      </c>
      <c r="O70" s="287">
        <v>1</v>
      </c>
      <c r="P70" s="287">
        <v>1</v>
      </c>
      <c r="Q70" s="287">
        <v>1</v>
      </c>
      <c r="R70" s="287">
        <v>1</v>
      </c>
      <c r="S70" s="254"/>
    </row>
    <row r="71" spans="1:19" s="255" customFormat="1">
      <c r="A71" s="284">
        <v>68</v>
      </c>
      <c r="B71" s="285" t="s">
        <v>135</v>
      </c>
      <c r="C71" s="285" t="s">
        <v>369</v>
      </c>
      <c r="D71" s="286" t="s">
        <v>312</v>
      </c>
      <c r="E71" s="286">
        <v>1</v>
      </c>
      <c r="F71" s="286">
        <v>1</v>
      </c>
      <c r="G71" s="287">
        <v>1</v>
      </c>
      <c r="H71" s="287">
        <v>1</v>
      </c>
      <c r="I71" s="287">
        <v>1</v>
      </c>
      <c r="J71" s="287">
        <v>0</v>
      </c>
      <c r="K71" s="287">
        <v>1</v>
      </c>
      <c r="L71" s="287">
        <v>1</v>
      </c>
      <c r="M71" s="287">
        <v>0</v>
      </c>
      <c r="N71" s="287">
        <v>1</v>
      </c>
      <c r="O71" s="287">
        <v>1</v>
      </c>
      <c r="P71" s="287">
        <v>1</v>
      </c>
      <c r="Q71" s="287">
        <v>1</v>
      </c>
      <c r="R71" s="287">
        <v>1</v>
      </c>
      <c r="S71" s="254"/>
    </row>
    <row r="72" spans="1:19" s="255" customFormat="1">
      <c r="A72" s="284">
        <v>69</v>
      </c>
      <c r="B72" s="285" t="s">
        <v>136</v>
      </c>
      <c r="C72" s="285" t="s">
        <v>369</v>
      </c>
      <c r="D72" s="286" t="s">
        <v>315</v>
      </c>
      <c r="E72" s="286">
        <v>1</v>
      </c>
      <c r="F72" s="286">
        <v>4</v>
      </c>
      <c r="G72" s="287">
        <v>4</v>
      </c>
      <c r="H72" s="287">
        <v>4</v>
      </c>
      <c r="I72" s="287">
        <v>4</v>
      </c>
      <c r="J72" s="287">
        <v>0</v>
      </c>
      <c r="K72" s="287">
        <v>1</v>
      </c>
      <c r="L72" s="287">
        <v>1</v>
      </c>
      <c r="M72" s="287">
        <v>0</v>
      </c>
      <c r="N72" s="287">
        <v>1</v>
      </c>
      <c r="O72" s="287">
        <v>1</v>
      </c>
      <c r="P72" s="287">
        <v>1</v>
      </c>
      <c r="Q72" s="287">
        <v>1</v>
      </c>
      <c r="R72" s="287">
        <v>0</v>
      </c>
      <c r="S72" s="256"/>
    </row>
    <row r="73" spans="1:19" s="255" customFormat="1">
      <c r="A73" s="284">
        <v>70</v>
      </c>
      <c r="B73" s="285" t="s">
        <v>215</v>
      </c>
      <c r="C73" s="285" t="s">
        <v>369</v>
      </c>
      <c r="D73" s="286" t="s">
        <v>312</v>
      </c>
      <c r="E73" s="286">
        <v>1</v>
      </c>
      <c r="F73" s="286">
        <v>1</v>
      </c>
      <c r="G73" s="287">
        <v>1</v>
      </c>
      <c r="H73" s="287">
        <v>1</v>
      </c>
      <c r="I73" s="287">
        <v>1</v>
      </c>
      <c r="J73" s="287">
        <v>0</v>
      </c>
      <c r="K73" s="287">
        <v>1</v>
      </c>
      <c r="L73" s="287">
        <v>1</v>
      </c>
      <c r="M73" s="287">
        <v>0</v>
      </c>
      <c r="N73" s="287">
        <v>1</v>
      </c>
      <c r="O73" s="287">
        <v>1</v>
      </c>
      <c r="P73" s="287">
        <v>1</v>
      </c>
      <c r="Q73" s="287">
        <v>1</v>
      </c>
      <c r="R73" s="287">
        <v>1</v>
      </c>
      <c r="S73" s="257"/>
    </row>
    <row r="74" spans="1:19" s="255" customFormat="1">
      <c r="A74" s="284">
        <v>71</v>
      </c>
      <c r="B74" s="285" t="s">
        <v>137</v>
      </c>
      <c r="C74" s="285" t="s">
        <v>369</v>
      </c>
      <c r="D74" s="286" t="s">
        <v>312</v>
      </c>
      <c r="E74" s="286">
        <v>1</v>
      </c>
      <c r="F74" s="286">
        <v>1</v>
      </c>
      <c r="G74" s="287">
        <v>1</v>
      </c>
      <c r="H74" s="287">
        <v>1</v>
      </c>
      <c r="I74" s="287">
        <v>1</v>
      </c>
      <c r="J74" s="287">
        <v>0</v>
      </c>
      <c r="K74" s="287">
        <v>1</v>
      </c>
      <c r="L74" s="287">
        <v>1</v>
      </c>
      <c r="M74" s="287">
        <v>0</v>
      </c>
      <c r="N74" s="287">
        <v>1</v>
      </c>
      <c r="O74" s="287">
        <v>1</v>
      </c>
      <c r="P74" s="287">
        <v>1</v>
      </c>
      <c r="Q74" s="287">
        <v>1</v>
      </c>
      <c r="R74" s="287">
        <v>1</v>
      </c>
      <c r="S74" s="254"/>
    </row>
    <row r="75" spans="1:19" s="255" customFormat="1">
      <c r="A75" s="284">
        <v>72</v>
      </c>
      <c r="B75" s="285" t="s">
        <v>197</v>
      </c>
      <c r="C75" s="285" t="s">
        <v>369</v>
      </c>
      <c r="D75" s="286" t="s">
        <v>370</v>
      </c>
      <c r="E75" s="286">
        <v>1</v>
      </c>
      <c r="F75" s="286">
        <v>1</v>
      </c>
      <c r="G75" s="287">
        <v>1</v>
      </c>
      <c r="H75" s="287">
        <v>1</v>
      </c>
      <c r="I75" s="287">
        <v>1</v>
      </c>
      <c r="J75" s="287">
        <v>0</v>
      </c>
      <c r="K75" s="287">
        <v>1</v>
      </c>
      <c r="L75" s="287">
        <v>1</v>
      </c>
      <c r="M75" s="287">
        <v>0</v>
      </c>
      <c r="N75" s="287">
        <v>1</v>
      </c>
      <c r="O75" s="287">
        <v>1</v>
      </c>
      <c r="P75" s="287">
        <v>1</v>
      </c>
      <c r="Q75" s="287">
        <v>1</v>
      </c>
      <c r="R75" s="287">
        <v>1</v>
      </c>
      <c r="S75" s="254"/>
    </row>
    <row r="76" spans="1:19" s="255" customFormat="1">
      <c r="A76" s="284">
        <v>73</v>
      </c>
      <c r="B76" s="285" t="s">
        <v>198</v>
      </c>
      <c r="C76" s="285" t="s">
        <v>369</v>
      </c>
      <c r="D76" s="286" t="s">
        <v>370</v>
      </c>
      <c r="E76" s="286">
        <v>1</v>
      </c>
      <c r="F76" s="286">
        <v>1</v>
      </c>
      <c r="G76" s="287">
        <v>1</v>
      </c>
      <c r="H76" s="287">
        <v>1</v>
      </c>
      <c r="I76" s="287">
        <v>1</v>
      </c>
      <c r="J76" s="287">
        <v>0</v>
      </c>
      <c r="K76" s="287">
        <v>1</v>
      </c>
      <c r="L76" s="287">
        <v>1</v>
      </c>
      <c r="M76" s="287">
        <v>0</v>
      </c>
      <c r="N76" s="287">
        <v>1</v>
      </c>
      <c r="O76" s="287">
        <v>1</v>
      </c>
      <c r="P76" s="287">
        <v>1</v>
      </c>
      <c r="Q76" s="287">
        <v>1</v>
      </c>
      <c r="R76" s="287">
        <v>1</v>
      </c>
      <c r="S76" s="254"/>
    </row>
    <row r="77" spans="1:19" s="255" customFormat="1">
      <c r="A77" s="284">
        <v>74</v>
      </c>
      <c r="B77" s="285" t="s">
        <v>138</v>
      </c>
      <c r="C77" s="285" t="s">
        <v>369</v>
      </c>
      <c r="D77" s="286" t="s">
        <v>312</v>
      </c>
      <c r="E77" s="286">
        <v>1</v>
      </c>
      <c r="F77" s="286">
        <v>1</v>
      </c>
      <c r="G77" s="287">
        <v>1</v>
      </c>
      <c r="H77" s="287">
        <v>1</v>
      </c>
      <c r="I77" s="287">
        <v>1</v>
      </c>
      <c r="J77" s="287">
        <v>0</v>
      </c>
      <c r="K77" s="287">
        <v>1</v>
      </c>
      <c r="L77" s="287">
        <v>1</v>
      </c>
      <c r="M77" s="287">
        <v>0</v>
      </c>
      <c r="N77" s="287">
        <v>1</v>
      </c>
      <c r="O77" s="287">
        <v>1</v>
      </c>
      <c r="P77" s="287">
        <v>1</v>
      </c>
      <c r="Q77" s="287">
        <v>1</v>
      </c>
      <c r="R77" s="287">
        <v>1</v>
      </c>
      <c r="S77" s="254"/>
    </row>
    <row r="78" spans="1:19" s="255" customFormat="1">
      <c r="A78" s="284">
        <v>75</v>
      </c>
      <c r="B78" s="285" t="s">
        <v>218</v>
      </c>
      <c r="C78" s="285" t="s">
        <v>369</v>
      </c>
      <c r="D78" s="286" t="s">
        <v>315</v>
      </c>
      <c r="E78" s="286">
        <v>1</v>
      </c>
      <c r="F78" s="286">
        <v>4</v>
      </c>
      <c r="G78" s="287">
        <v>4</v>
      </c>
      <c r="H78" s="287">
        <v>4</v>
      </c>
      <c r="I78" s="287">
        <v>4</v>
      </c>
      <c r="J78" s="287">
        <v>0</v>
      </c>
      <c r="K78" s="287">
        <v>1</v>
      </c>
      <c r="L78" s="287">
        <v>1</v>
      </c>
      <c r="M78" s="287">
        <v>0</v>
      </c>
      <c r="N78" s="287">
        <v>1</v>
      </c>
      <c r="O78" s="287">
        <v>1</v>
      </c>
      <c r="P78" s="287">
        <v>1</v>
      </c>
      <c r="Q78" s="287">
        <v>1</v>
      </c>
      <c r="R78" s="287">
        <v>0</v>
      </c>
      <c r="S78" s="256"/>
    </row>
    <row r="79" spans="1:19" s="255" customFormat="1">
      <c r="A79" s="284">
        <v>76</v>
      </c>
      <c r="B79" s="285" t="s">
        <v>139</v>
      </c>
      <c r="C79" s="285" t="s">
        <v>369</v>
      </c>
      <c r="D79" s="286" t="s">
        <v>312</v>
      </c>
      <c r="E79" s="286">
        <v>1</v>
      </c>
      <c r="F79" s="286">
        <v>1</v>
      </c>
      <c r="G79" s="287">
        <v>1</v>
      </c>
      <c r="H79" s="287">
        <v>1</v>
      </c>
      <c r="I79" s="287">
        <v>1</v>
      </c>
      <c r="J79" s="287">
        <v>0</v>
      </c>
      <c r="K79" s="287">
        <v>1</v>
      </c>
      <c r="L79" s="287">
        <v>1</v>
      </c>
      <c r="M79" s="287">
        <v>0</v>
      </c>
      <c r="N79" s="287">
        <v>1</v>
      </c>
      <c r="O79" s="287">
        <v>1</v>
      </c>
      <c r="P79" s="287">
        <v>1</v>
      </c>
      <c r="Q79" s="287">
        <v>1</v>
      </c>
      <c r="R79" s="287">
        <v>1</v>
      </c>
      <c r="S79" s="254"/>
    </row>
    <row r="80" spans="1:19" s="255" customFormat="1">
      <c r="A80" s="284">
        <v>77</v>
      </c>
      <c r="B80" s="285" t="s">
        <v>219</v>
      </c>
      <c r="C80" s="285" t="s">
        <v>369</v>
      </c>
      <c r="D80" s="286" t="s">
        <v>315</v>
      </c>
      <c r="E80" s="286">
        <v>1</v>
      </c>
      <c r="F80" s="286">
        <v>4</v>
      </c>
      <c r="G80" s="287">
        <v>4</v>
      </c>
      <c r="H80" s="287">
        <v>4</v>
      </c>
      <c r="I80" s="287">
        <v>4</v>
      </c>
      <c r="J80" s="287">
        <v>0</v>
      </c>
      <c r="K80" s="287">
        <v>1</v>
      </c>
      <c r="L80" s="287">
        <v>1</v>
      </c>
      <c r="M80" s="287">
        <v>0</v>
      </c>
      <c r="N80" s="287">
        <v>1</v>
      </c>
      <c r="O80" s="287">
        <v>1</v>
      </c>
      <c r="P80" s="287">
        <v>1</v>
      </c>
      <c r="Q80" s="287">
        <v>1</v>
      </c>
      <c r="R80" s="287">
        <v>0</v>
      </c>
      <c r="S80" s="256"/>
    </row>
    <row r="81" spans="1:19" s="255" customFormat="1">
      <c r="A81" s="284">
        <v>78</v>
      </c>
      <c r="B81" s="285" t="s">
        <v>140</v>
      </c>
      <c r="C81" s="285" t="s">
        <v>369</v>
      </c>
      <c r="D81" s="286" t="s">
        <v>312</v>
      </c>
      <c r="E81" s="286">
        <v>1</v>
      </c>
      <c r="F81" s="286">
        <v>1</v>
      </c>
      <c r="G81" s="287">
        <v>1</v>
      </c>
      <c r="H81" s="287">
        <v>1</v>
      </c>
      <c r="I81" s="287">
        <v>1</v>
      </c>
      <c r="J81" s="287">
        <v>0</v>
      </c>
      <c r="K81" s="287">
        <v>1</v>
      </c>
      <c r="L81" s="287">
        <v>1</v>
      </c>
      <c r="M81" s="287">
        <v>0</v>
      </c>
      <c r="N81" s="287">
        <v>1</v>
      </c>
      <c r="O81" s="287">
        <v>1</v>
      </c>
      <c r="P81" s="287">
        <v>1</v>
      </c>
      <c r="Q81" s="287">
        <v>1</v>
      </c>
      <c r="R81" s="287">
        <v>1</v>
      </c>
      <c r="S81" s="254"/>
    </row>
    <row r="82" spans="1:19" s="255" customFormat="1">
      <c r="A82" s="284">
        <v>79</v>
      </c>
      <c r="B82" s="285" t="s">
        <v>141</v>
      </c>
      <c r="C82" s="285" t="s">
        <v>369</v>
      </c>
      <c r="D82" s="286" t="s">
        <v>312</v>
      </c>
      <c r="E82" s="286">
        <v>1</v>
      </c>
      <c r="F82" s="286">
        <v>1</v>
      </c>
      <c r="G82" s="287">
        <v>1</v>
      </c>
      <c r="H82" s="287">
        <v>1</v>
      </c>
      <c r="I82" s="287">
        <v>1</v>
      </c>
      <c r="J82" s="287">
        <v>0</v>
      </c>
      <c r="K82" s="287">
        <v>1</v>
      </c>
      <c r="L82" s="287">
        <v>1</v>
      </c>
      <c r="M82" s="287">
        <v>0</v>
      </c>
      <c r="N82" s="287">
        <v>1</v>
      </c>
      <c r="O82" s="287">
        <v>1</v>
      </c>
      <c r="P82" s="287">
        <v>1</v>
      </c>
      <c r="Q82" s="287">
        <v>1</v>
      </c>
      <c r="R82" s="287">
        <v>1</v>
      </c>
      <c r="S82" s="254"/>
    </row>
    <row r="83" spans="1:19" s="255" customFormat="1">
      <c r="A83" s="284">
        <v>80</v>
      </c>
      <c r="B83" s="285" t="s">
        <v>142</v>
      </c>
      <c r="C83" s="285" t="s">
        <v>369</v>
      </c>
      <c r="D83" s="286" t="s">
        <v>312</v>
      </c>
      <c r="E83" s="286">
        <v>1</v>
      </c>
      <c r="F83" s="286">
        <v>1</v>
      </c>
      <c r="G83" s="287">
        <v>1</v>
      </c>
      <c r="H83" s="287">
        <v>1</v>
      </c>
      <c r="I83" s="287">
        <v>1</v>
      </c>
      <c r="J83" s="287">
        <v>0</v>
      </c>
      <c r="K83" s="287">
        <v>1</v>
      </c>
      <c r="L83" s="287">
        <v>1</v>
      </c>
      <c r="M83" s="287">
        <v>0</v>
      </c>
      <c r="N83" s="287">
        <v>1</v>
      </c>
      <c r="O83" s="287">
        <v>1</v>
      </c>
      <c r="P83" s="287">
        <v>1</v>
      </c>
      <c r="Q83" s="287">
        <v>1</v>
      </c>
      <c r="R83" s="287">
        <v>1</v>
      </c>
      <c r="S83" s="254"/>
    </row>
    <row r="84" spans="1:19" s="255" customFormat="1">
      <c r="A84" s="284">
        <v>81</v>
      </c>
      <c r="B84" s="285" t="s">
        <v>148</v>
      </c>
      <c r="C84" s="285" t="s">
        <v>369</v>
      </c>
      <c r="D84" s="286" t="s">
        <v>312</v>
      </c>
      <c r="E84" s="286">
        <v>1</v>
      </c>
      <c r="F84" s="286">
        <v>1</v>
      </c>
      <c r="G84" s="287">
        <v>1</v>
      </c>
      <c r="H84" s="287">
        <v>1</v>
      </c>
      <c r="I84" s="287">
        <v>1</v>
      </c>
      <c r="J84" s="287">
        <v>0</v>
      </c>
      <c r="K84" s="287">
        <v>1</v>
      </c>
      <c r="L84" s="287">
        <v>1</v>
      </c>
      <c r="M84" s="287">
        <v>0</v>
      </c>
      <c r="N84" s="287">
        <v>1</v>
      </c>
      <c r="O84" s="287">
        <v>1</v>
      </c>
      <c r="P84" s="287">
        <v>1</v>
      </c>
      <c r="Q84" s="287">
        <v>1</v>
      </c>
      <c r="R84" s="287">
        <v>1</v>
      </c>
      <c r="S84" s="254"/>
    </row>
    <row r="85" spans="1:19" s="255" customFormat="1">
      <c r="A85" s="284">
        <v>82</v>
      </c>
      <c r="B85" s="285" t="s">
        <v>149</v>
      </c>
      <c r="C85" s="285" t="s">
        <v>369</v>
      </c>
      <c r="D85" s="286" t="s">
        <v>312</v>
      </c>
      <c r="E85" s="286">
        <v>1</v>
      </c>
      <c r="F85" s="286">
        <v>1</v>
      </c>
      <c r="G85" s="287">
        <v>1</v>
      </c>
      <c r="H85" s="287">
        <v>1</v>
      </c>
      <c r="I85" s="287">
        <v>1</v>
      </c>
      <c r="J85" s="287">
        <v>0</v>
      </c>
      <c r="K85" s="287">
        <v>1</v>
      </c>
      <c r="L85" s="287">
        <v>1</v>
      </c>
      <c r="M85" s="287">
        <v>0</v>
      </c>
      <c r="N85" s="287">
        <v>1</v>
      </c>
      <c r="O85" s="287">
        <v>1</v>
      </c>
      <c r="P85" s="287">
        <v>1</v>
      </c>
      <c r="Q85" s="287">
        <v>1</v>
      </c>
      <c r="R85" s="287">
        <v>1</v>
      </c>
      <c r="S85" s="254"/>
    </row>
    <row r="86" spans="1:19" s="255" customFormat="1">
      <c r="A86" s="284">
        <v>83</v>
      </c>
      <c r="B86" s="285" t="s">
        <v>202</v>
      </c>
      <c r="C86" s="285" t="s">
        <v>369</v>
      </c>
      <c r="D86" s="286" t="s">
        <v>370</v>
      </c>
      <c r="E86" s="286">
        <v>1</v>
      </c>
      <c r="F86" s="286">
        <v>1</v>
      </c>
      <c r="G86" s="287">
        <v>1</v>
      </c>
      <c r="H86" s="287">
        <v>1</v>
      </c>
      <c r="I86" s="287">
        <v>1</v>
      </c>
      <c r="J86" s="287">
        <v>0</v>
      </c>
      <c r="K86" s="287">
        <v>1</v>
      </c>
      <c r="L86" s="287">
        <v>1</v>
      </c>
      <c r="M86" s="287">
        <v>0</v>
      </c>
      <c r="N86" s="287">
        <v>1</v>
      </c>
      <c r="O86" s="287">
        <v>1</v>
      </c>
      <c r="P86" s="287">
        <v>1</v>
      </c>
      <c r="Q86" s="287">
        <v>1</v>
      </c>
      <c r="R86" s="287">
        <v>1</v>
      </c>
      <c r="S86" s="254"/>
    </row>
    <row r="87" spans="1:19" s="255" customFormat="1">
      <c r="A87" s="284">
        <v>84</v>
      </c>
      <c r="B87" s="285" t="s">
        <v>150</v>
      </c>
      <c r="C87" s="285" t="s">
        <v>369</v>
      </c>
      <c r="D87" s="286" t="s">
        <v>312</v>
      </c>
      <c r="E87" s="286">
        <v>1</v>
      </c>
      <c r="F87" s="286">
        <v>1</v>
      </c>
      <c r="G87" s="287">
        <v>1</v>
      </c>
      <c r="H87" s="287">
        <v>1</v>
      </c>
      <c r="I87" s="287">
        <v>1</v>
      </c>
      <c r="J87" s="287">
        <v>0</v>
      </c>
      <c r="K87" s="287">
        <v>1</v>
      </c>
      <c r="L87" s="287">
        <v>1</v>
      </c>
      <c r="M87" s="287">
        <v>0</v>
      </c>
      <c r="N87" s="287">
        <v>1</v>
      </c>
      <c r="O87" s="287">
        <v>1</v>
      </c>
      <c r="P87" s="287">
        <v>1</v>
      </c>
      <c r="Q87" s="287">
        <v>1</v>
      </c>
      <c r="R87" s="287">
        <v>1</v>
      </c>
      <c r="S87" s="254"/>
    </row>
    <row r="88" spans="1:19" s="255" customFormat="1">
      <c r="A88" s="284">
        <v>85</v>
      </c>
      <c r="B88" s="285" t="s">
        <v>328</v>
      </c>
      <c r="C88" s="285" t="s">
        <v>369</v>
      </c>
      <c r="D88" s="286" t="s">
        <v>315</v>
      </c>
      <c r="E88" s="286">
        <v>1</v>
      </c>
      <c r="F88" s="286">
        <v>4</v>
      </c>
      <c r="G88" s="287">
        <v>4</v>
      </c>
      <c r="H88" s="287">
        <v>4</v>
      </c>
      <c r="I88" s="287">
        <v>4</v>
      </c>
      <c r="J88" s="287">
        <v>0</v>
      </c>
      <c r="K88" s="287">
        <v>1</v>
      </c>
      <c r="L88" s="287">
        <v>1</v>
      </c>
      <c r="M88" s="287">
        <v>0</v>
      </c>
      <c r="N88" s="287">
        <v>1</v>
      </c>
      <c r="O88" s="287">
        <v>1</v>
      </c>
      <c r="P88" s="287">
        <v>1</v>
      </c>
      <c r="Q88" s="287">
        <v>1</v>
      </c>
      <c r="R88" s="287">
        <v>0</v>
      </c>
      <c r="S88" s="256"/>
    </row>
    <row r="89" spans="1:19" s="255" customFormat="1">
      <c r="A89" s="284">
        <v>86</v>
      </c>
      <c r="B89" s="285" t="s">
        <v>151</v>
      </c>
      <c r="C89" s="285" t="s">
        <v>369</v>
      </c>
      <c r="D89" s="286" t="s">
        <v>312</v>
      </c>
      <c r="E89" s="286">
        <v>1</v>
      </c>
      <c r="F89" s="286">
        <v>1</v>
      </c>
      <c r="G89" s="287">
        <v>1</v>
      </c>
      <c r="H89" s="287">
        <v>1</v>
      </c>
      <c r="I89" s="287">
        <v>1</v>
      </c>
      <c r="J89" s="287">
        <v>0</v>
      </c>
      <c r="K89" s="287">
        <v>1</v>
      </c>
      <c r="L89" s="287">
        <v>1</v>
      </c>
      <c r="M89" s="287">
        <v>0</v>
      </c>
      <c r="N89" s="287">
        <v>1</v>
      </c>
      <c r="O89" s="287">
        <v>1</v>
      </c>
      <c r="P89" s="287">
        <v>1</v>
      </c>
      <c r="Q89" s="287">
        <v>1</v>
      </c>
      <c r="R89" s="287">
        <v>1</v>
      </c>
      <c r="S89" s="254"/>
    </row>
    <row r="90" spans="1:19" s="255" customFormat="1">
      <c r="A90" s="284">
        <v>87</v>
      </c>
      <c r="B90" s="285" t="s">
        <v>152</v>
      </c>
      <c r="C90" s="285" t="s">
        <v>369</v>
      </c>
      <c r="D90" s="286" t="s">
        <v>312</v>
      </c>
      <c r="E90" s="286">
        <v>1</v>
      </c>
      <c r="F90" s="286">
        <v>1</v>
      </c>
      <c r="G90" s="287">
        <v>1</v>
      </c>
      <c r="H90" s="287">
        <v>1</v>
      </c>
      <c r="I90" s="287">
        <v>1</v>
      </c>
      <c r="J90" s="287">
        <v>0</v>
      </c>
      <c r="K90" s="287">
        <v>1</v>
      </c>
      <c r="L90" s="287">
        <v>1</v>
      </c>
      <c r="M90" s="287">
        <v>0</v>
      </c>
      <c r="N90" s="287">
        <v>1</v>
      </c>
      <c r="O90" s="287">
        <v>1</v>
      </c>
      <c r="P90" s="287">
        <v>1</v>
      </c>
      <c r="Q90" s="287">
        <v>1</v>
      </c>
      <c r="R90" s="287">
        <v>1</v>
      </c>
      <c r="S90" s="254"/>
    </row>
    <row r="91" spans="1:19" s="255" customFormat="1">
      <c r="A91" s="284">
        <v>88</v>
      </c>
      <c r="B91" s="285" t="s">
        <v>153</v>
      </c>
      <c r="C91" s="285" t="s">
        <v>369</v>
      </c>
      <c r="D91" s="286" t="s">
        <v>312</v>
      </c>
      <c r="E91" s="286">
        <v>1</v>
      </c>
      <c r="F91" s="286">
        <v>1</v>
      </c>
      <c r="G91" s="287">
        <v>1</v>
      </c>
      <c r="H91" s="287">
        <v>1</v>
      </c>
      <c r="I91" s="287">
        <v>1</v>
      </c>
      <c r="J91" s="287">
        <v>0</v>
      </c>
      <c r="K91" s="287">
        <v>1</v>
      </c>
      <c r="L91" s="287">
        <v>1</v>
      </c>
      <c r="M91" s="287">
        <v>0</v>
      </c>
      <c r="N91" s="287">
        <v>1</v>
      </c>
      <c r="O91" s="287">
        <v>1</v>
      </c>
      <c r="P91" s="287">
        <v>1</v>
      </c>
      <c r="Q91" s="287">
        <v>1</v>
      </c>
      <c r="R91" s="287">
        <v>1</v>
      </c>
      <c r="S91" s="254"/>
    </row>
    <row r="92" spans="1:19" s="255" customFormat="1">
      <c r="A92" s="284">
        <v>89</v>
      </c>
      <c r="B92" s="285" t="s">
        <v>154</v>
      </c>
      <c r="C92" s="285" t="s">
        <v>369</v>
      </c>
      <c r="D92" s="286" t="s">
        <v>312</v>
      </c>
      <c r="E92" s="286">
        <v>1</v>
      </c>
      <c r="F92" s="286">
        <v>1</v>
      </c>
      <c r="G92" s="287">
        <v>1</v>
      </c>
      <c r="H92" s="287">
        <v>1</v>
      </c>
      <c r="I92" s="287">
        <v>1</v>
      </c>
      <c r="J92" s="287">
        <v>0</v>
      </c>
      <c r="K92" s="287">
        <v>1</v>
      </c>
      <c r="L92" s="287">
        <v>1</v>
      </c>
      <c r="M92" s="287">
        <v>0</v>
      </c>
      <c r="N92" s="287">
        <v>1</v>
      </c>
      <c r="O92" s="287">
        <v>1</v>
      </c>
      <c r="P92" s="287">
        <v>1</v>
      </c>
      <c r="Q92" s="287">
        <v>1</v>
      </c>
      <c r="R92" s="287">
        <v>1</v>
      </c>
      <c r="S92" s="254"/>
    </row>
    <row r="93" spans="1:19" s="255" customFormat="1">
      <c r="A93" s="284">
        <v>90</v>
      </c>
      <c r="B93" s="285" t="s">
        <v>294</v>
      </c>
      <c r="C93" s="285" t="s">
        <v>369</v>
      </c>
      <c r="D93" s="286" t="s">
        <v>312</v>
      </c>
      <c r="E93" s="286">
        <v>1</v>
      </c>
      <c r="F93" s="286">
        <v>1</v>
      </c>
      <c r="G93" s="287">
        <v>1</v>
      </c>
      <c r="H93" s="287">
        <v>1</v>
      </c>
      <c r="I93" s="287">
        <v>1</v>
      </c>
      <c r="J93" s="287">
        <v>0</v>
      </c>
      <c r="K93" s="287">
        <v>1</v>
      </c>
      <c r="L93" s="287">
        <v>1</v>
      </c>
      <c r="M93" s="287">
        <v>0</v>
      </c>
      <c r="N93" s="287">
        <v>1</v>
      </c>
      <c r="O93" s="287">
        <v>1</v>
      </c>
      <c r="P93" s="287">
        <v>1</v>
      </c>
      <c r="Q93" s="287">
        <v>1</v>
      </c>
      <c r="R93" s="287">
        <v>1</v>
      </c>
      <c r="S93" s="254"/>
    </row>
    <row r="94" spans="1:19" s="255" customFormat="1">
      <c r="A94" s="284">
        <v>91</v>
      </c>
      <c r="B94" s="285" t="s">
        <v>203</v>
      </c>
      <c r="C94" s="285" t="s">
        <v>369</v>
      </c>
      <c r="D94" s="286" t="s">
        <v>370</v>
      </c>
      <c r="E94" s="286">
        <v>1</v>
      </c>
      <c r="F94" s="286">
        <v>1</v>
      </c>
      <c r="G94" s="287">
        <v>1</v>
      </c>
      <c r="H94" s="287">
        <v>1</v>
      </c>
      <c r="I94" s="287">
        <v>1</v>
      </c>
      <c r="J94" s="287">
        <v>0</v>
      </c>
      <c r="K94" s="287">
        <v>1</v>
      </c>
      <c r="L94" s="287">
        <v>1</v>
      </c>
      <c r="M94" s="287">
        <v>0</v>
      </c>
      <c r="N94" s="287">
        <v>1</v>
      </c>
      <c r="O94" s="287">
        <v>1</v>
      </c>
      <c r="P94" s="287">
        <v>1</v>
      </c>
      <c r="Q94" s="287">
        <v>1</v>
      </c>
      <c r="R94" s="287">
        <v>1</v>
      </c>
      <c r="S94" s="254"/>
    </row>
    <row r="95" spans="1:19" s="255" customFormat="1">
      <c r="A95" s="284">
        <v>92</v>
      </c>
      <c r="B95" s="285" t="s">
        <v>371</v>
      </c>
      <c r="C95" s="285" t="s">
        <v>369</v>
      </c>
      <c r="D95" s="286" t="s">
        <v>315</v>
      </c>
      <c r="E95" s="286">
        <v>1</v>
      </c>
      <c r="F95" s="286">
        <v>4</v>
      </c>
      <c r="G95" s="287">
        <v>4</v>
      </c>
      <c r="H95" s="287">
        <v>4</v>
      </c>
      <c r="I95" s="287">
        <v>4</v>
      </c>
      <c r="J95" s="287">
        <v>0</v>
      </c>
      <c r="K95" s="287">
        <v>1</v>
      </c>
      <c r="L95" s="287">
        <v>1</v>
      </c>
      <c r="M95" s="287">
        <v>0</v>
      </c>
      <c r="N95" s="287">
        <v>1</v>
      </c>
      <c r="O95" s="287">
        <v>1</v>
      </c>
      <c r="P95" s="287">
        <v>1</v>
      </c>
      <c r="Q95" s="287">
        <v>1</v>
      </c>
      <c r="R95" s="287">
        <v>0</v>
      </c>
      <c r="S95" s="256"/>
    </row>
    <row r="96" spans="1:19" s="255" customFormat="1">
      <c r="A96" s="284">
        <v>93</v>
      </c>
      <c r="B96" s="285" t="s">
        <v>353</v>
      </c>
      <c r="C96" s="285" t="s">
        <v>369</v>
      </c>
      <c r="D96" s="286" t="s">
        <v>312</v>
      </c>
      <c r="E96" s="286">
        <v>1</v>
      </c>
      <c r="F96" s="286">
        <v>1</v>
      </c>
      <c r="G96" s="287">
        <v>1</v>
      </c>
      <c r="H96" s="287">
        <v>1</v>
      </c>
      <c r="I96" s="287">
        <v>1</v>
      </c>
      <c r="J96" s="287">
        <v>0</v>
      </c>
      <c r="K96" s="287">
        <v>1</v>
      </c>
      <c r="L96" s="287">
        <v>1</v>
      </c>
      <c r="M96" s="287">
        <v>0</v>
      </c>
      <c r="N96" s="287">
        <v>1</v>
      </c>
      <c r="O96" s="287">
        <v>1</v>
      </c>
      <c r="P96" s="287">
        <v>1</v>
      </c>
      <c r="Q96" s="287">
        <v>1</v>
      </c>
      <c r="R96" s="287">
        <v>1</v>
      </c>
      <c r="S96" s="256"/>
    </row>
    <row r="97" spans="1:19" s="255" customFormat="1">
      <c r="A97" s="284">
        <v>94</v>
      </c>
      <c r="B97" s="285" t="s">
        <v>156</v>
      </c>
      <c r="C97" s="285" t="s">
        <v>369</v>
      </c>
      <c r="D97" s="286" t="s">
        <v>312</v>
      </c>
      <c r="E97" s="286">
        <v>1</v>
      </c>
      <c r="F97" s="286">
        <v>1</v>
      </c>
      <c r="G97" s="287">
        <v>1</v>
      </c>
      <c r="H97" s="287">
        <v>1</v>
      </c>
      <c r="I97" s="287">
        <v>1</v>
      </c>
      <c r="J97" s="287">
        <v>0</v>
      </c>
      <c r="K97" s="287">
        <v>1</v>
      </c>
      <c r="L97" s="287">
        <v>1</v>
      </c>
      <c r="M97" s="287">
        <v>0</v>
      </c>
      <c r="N97" s="287">
        <v>1</v>
      </c>
      <c r="O97" s="287">
        <v>1</v>
      </c>
      <c r="P97" s="287">
        <v>1</v>
      </c>
      <c r="Q97" s="287">
        <v>1</v>
      </c>
      <c r="R97" s="287">
        <v>1</v>
      </c>
      <c r="S97" s="254"/>
    </row>
    <row r="98" spans="1:19" s="255" customFormat="1">
      <c r="A98" s="284">
        <v>95</v>
      </c>
      <c r="B98" s="285" t="s">
        <v>205</v>
      </c>
      <c r="C98" s="285" t="s">
        <v>369</v>
      </c>
      <c r="D98" s="286" t="s">
        <v>370</v>
      </c>
      <c r="E98" s="286">
        <v>1</v>
      </c>
      <c r="F98" s="286">
        <v>1</v>
      </c>
      <c r="G98" s="287">
        <v>1</v>
      </c>
      <c r="H98" s="287">
        <v>1</v>
      </c>
      <c r="I98" s="287">
        <v>1</v>
      </c>
      <c r="J98" s="287">
        <v>0</v>
      </c>
      <c r="K98" s="287">
        <v>1</v>
      </c>
      <c r="L98" s="287">
        <v>1</v>
      </c>
      <c r="M98" s="287">
        <v>0</v>
      </c>
      <c r="N98" s="287">
        <v>1</v>
      </c>
      <c r="O98" s="287">
        <v>1</v>
      </c>
      <c r="P98" s="287">
        <v>1</v>
      </c>
      <c r="Q98" s="287">
        <v>1</v>
      </c>
      <c r="R98" s="287">
        <v>1</v>
      </c>
      <c r="S98" s="254"/>
    </row>
    <row r="99" spans="1:19" s="255" customFormat="1">
      <c r="A99" s="284">
        <v>96</v>
      </c>
      <c r="B99" s="285" t="s">
        <v>329</v>
      </c>
      <c r="C99" s="285" t="s">
        <v>369</v>
      </c>
      <c r="D99" s="286" t="s">
        <v>312</v>
      </c>
      <c r="E99" s="286">
        <v>1</v>
      </c>
      <c r="F99" s="286">
        <v>1</v>
      </c>
      <c r="G99" s="287">
        <v>1</v>
      </c>
      <c r="H99" s="287">
        <v>1</v>
      </c>
      <c r="I99" s="287">
        <v>1</v>
      </c>
      <c r="J99" s="287">
        <v>0</v>
      </c>
      <c r="K99" s="287">
        <v>1</v>
      </c>
      <c r="L99" s="287">
        <v>1</v>
      </c>
      <c r="M99" s="287">
        <v>0</v>
      </c>
      <c r="N99" s="287">
        <v>1</v>
      </c>
      <c r="O99" s="287">
        <v>1</v>
      </c>
      <c r="P99" s="287">
        <v>1</v>
      </c>
      <c r="Q99" s="287">
        <v>1</v>
      </c>
      <c r="R99" s="287">
        <v>1</v>
      </c>
      <c r="S99" s="256"/>
    </row>
    <row r="100" spans="1:19" s="255" customFormat="1">
      <c r="A100" s="284">
        <v>97</v>
      </c>
      <c r="B100" s="285" t="s">
        <v>225</v>
      </c>
      <c r="C100" s="285" t="s">
        <v>369</v>
      </c>
      <c r="D100" s="286" t="s">
        <v>315</v>
      </c>
      <c r="E100" s="286">
        <v>1</v>
      </c>
      <c r="F100" s="286">
        <v>4</v>
      </c>
      <c r="G100" s="287">
        <v>4</v>
      </c>
      <c r="H100" s="287">
        <v>4</v>
      </c>
      <c r="I100" s="287">
        <v>4</v>
      </c>
      <c r="J100" s="287">
        <v>0</v>
      </c>
      <c r="K100" s="287">
        <v>1</v>
      </c>
      <c r="L100" s="287">
        <v>1</v>
      </c>
      <c r="M100" s="287">
        <v>0</v>
      </c>
      <c r="N100" s="287">
        <v>1</v>
      </c>
      <c r="O100" s="287">
        <v>1</v>
      </c>
      <c r="P100" s="287">
        <v>1</v>
      </c>
      <c r="Q100" s="287">
        <v>1</v>
      </c>
      <c r="R100" s="287">
        <v>0</v>
      </c>
      <c r="S100" s="254"/>
    </row>
    <row r="101" spans="1:19" s="255" customFormat="1" ht="18" customHeight="1">
      <c r="A101" s="284">
        <v>98</v>
      </c>
      <c r="B101" s="285" t="s">
        <v>295</v>
      </c>
      <c r="C101" s="285" t="s">
        <v>369</v>
      </c>
      <c r="D101" s="286" t="s">
        <v>312</v>
      </c>
      <c r="E101" s="286">
        <v>1</v>
      </c>
      <c r="F101" s="286">
        <v>1</v>
      </c>
      <c r="G101" s="287">
        <v>1</v>
      </c>
      <c r="H101" s="287">
        <v>1</v>
      </c>
      <c r="I101" s="287">
        <v>1</v>
      </c>
      <c r="J101" s="287">
        <v>0</v>
      </c>
      <c r="K101" s="287">
        <v>1</v>
      </c>
      <c r="L101" s="287">
        <v>1</v>
      </c>
      <c r="M101" s="287">
        <v>0</v>
      </c>
      <c r="N101" s="287">
        <v>1</v>
      </c>
      <c r="O101" s="287">
        <v>1</v>
      </c>
      <c r="P101" s="287">
        <v>1</v>
      </c>
      <c r="Q101" s="287">
        <v>1</v>
      </c>
      <c r="R101" s="287">
        <v>1</v>
      </c>
      <c r="S101" s="254"/>
    </row>
    <row r="102" spans="1:19" s="255" customFormat="1" ht="25.5" customHeight="1">
      <c r="A102" s="284">
        <v>99</v>
      </c>
      <c r="B102" s="285" t="s">
        <v>297</v>
      </c>
      <c r="C102" s="285" t="s">
        <v>369</v>
      </c>
      <c r="D102" s="286" t="s">
        <v>312</v>
      </c>
      <c r="E102" s="286">
        <v>1</v>
      </c>
      <c r="F102" s="286">
        <v>1</v>
      </c>
      <c r="G102" s="287">
        <v>1</v>
      </c>
      <c r="H102" s="287">
        <v>1</v>
      </c>
      <c r="I102" s="287">
        <v>1</v>
      </c>
      <c r="J102" s="287">
        <v>0</v>
      </c>
      <c r="K102" s="287">
        <v>1</v>
      </c>
      <c r="L102" s="287">
        <v>1</v>
      </c>
      <c r="M102" s="287">
        <v>0</v>
      </c>
      <c r="N102" s="287">
        <v>1</v>
      </c>
      <c r="O102" s="287">
        <v>1</v>
      </c>
      <c r="P102" s="287">
        <v>1</v>
      </c>
      <c r="Q102" s="287">
        <v>1</v>
      </c>
      <c r="R102" s="287">
        <v>1</v>
      </c>
      <c r="S102" s="254"/>
    </row>
    <row r="103" spans="1:19" s="255" customFormat="1">
      <c r="A103" s="284">
        <v>100</v>
      </c>
      <c r="B103" s="285" t="s">
        <v>296</v>
      </c>
      <c r="C103" s="285" t="s">
        <v>369</v>
      </c>
      <c r="D103" s="286" t="s">
        <v>312</v>
      </c>
      <c r="E103" s="286">
        <v>1</v>
      </c>
      <c r="F103" s="286">
        <v>1</v>
      </c>
      <c r="G103" s="287">
        <v>1</v>
      </c>
      <c r="H103" s="287">
        <v>1</v>
      </c>
      <c r="I103" s="287">
        <v>1</v>
      </c>
      <c r="J103" s="287">
        <v>0</v>
      </c>
      <c r="K103" s="287">
        <v>1</v>
      </c>
      <c r="L103" s="287">
        <v>1</v>
      </c>
      <c r="M103" s="287">
        <v>0</v>
      </c>
      <c r="N103" s="287">
        <v>1</v>
      </c>
      <c r="O103" s="287">
        <v>1</v>
      </c>
      <c r="P103" s="287">
        <v>1</v>
      </c>
      <c r="Q103" s="287">
        <v>1</v>
      </c>
      <c r="R103" s="287">
        <v>1</v>
      </c>
      <c r="S103" s="254"/>
    </row>
    <row r="104" spans="1:19" s="255" customFormat="1">
      <c r="A104" s="284">
        <v>101</v>
      </c>
      <c r="B104" s="285" t="s">
        <v>157</v>
      </c>
      <c r="C104" s="285" t="s">
        <v>369</v>
      </c>
      <c r="D104" s="286" t="s">
        <v>312</v>
      </c>
      <c r="E104" s="286">
        <v>1</v>
      </c>
      <c r="F104" s="286">
        <v>1</v>
      </c>
      <c r="G104" s="287">
        <v>1</v>
      </c>
      <c r="H104" s="287">
        <v>1</v>
      </c>
      <c r="I104" s="287">
        <v>1</v>
      </c>
      <c r="J104" s="287">
        <v>0</v>
      </c>
      <c r="K104" s="287">
        <v>1</v>
      </c>
      <c r="L104" s="287">
        <v>1</v>
      </c>
      <c r="M104" s="287">
        <v>0</v>
      </c>
      <c r="N104" s="287">
        <v>1</v>
      </c>
      <c r="O104" s="287">
        <v>1</v>
      </c>
      <c r="P104" s="287">
        <v>1</v>
      </c>
      <c r="Q104" s="287">
        <v>1</v>
      </c>
      <c r="R104" s="287">
        <v>1</v>
      </c>
      <c r="S104" s="254"/>
    </row>
    <row r="105" spans="1:19" s="255" customFormat="1">
      <c r="A105" s="284">
        <v>102</v>
      </c>
      <c r="B105" s="285" t="s">
        <v>206</v>
      </c>
      <c r="C105" s="285" t="s">
        <v>369</v>
      </c>
      <c r="D105" s="286" t="s">
        <v>370</v>
      </c>
      <c r="E105" s="286">
        <v>1</v>
      </c>
      <c r="F105" s="286">
        <v>1</v>
      </c>
      <c r="G105" s="287">
        <v>1</v>
      </c>
      <c r="H105" s="287">
        <v>1</v>
      </c>
      <c r="I105" s="287">
        <v>1</v>
      </c>
      <c r="J105" s="287">
        <v>0</v>
      </c>
      <c r="K105" s="287">
        <v>1</v>
      </c>
      <c r="L105" s="287">
        <v>1</v>
      </c>
      <c r="M105" s="287">
        <v>0</v>
      </c>
      <c r="N105" s="287">
        <v>1</v>
      </c>
      <c r="O105" s="287">
        <v>1</v>
      </c>
      <c r="P105" s="287">
        <v>1</v>
      </c>
      <c r="Q105" s="287">
        <v>1</v>
      </c>
      <c r="R105" s="287">
        <v>1</v>
      </c>
      <c r="S105" s="254"/>
    </row>
    <row r="106" spans="1:19" s="255" customFormat="1">
      <c r="A106" s="284">
        <v>103</v>
      </c>
      <c r="B106" s="285" t="s">
        <v>158</v>
      </c>
      <c r="C106" s="285" t="s">
        <v>369</v>
      </c>
      <c r="D106" s="286" t="s">
        <v>312</v>
      </c>
      <c r="E106" s="286">
        <v>1</v>
      </c>
      <c r="F106" s="286">
        <v>1</v>
      </c>
      <c r="G106" s="287">
        <v>1</v>
      </c>
      <c r="H106" s="287">
        <v>1</v>
      </c>
      <c r="I106" s="287">
        <v>1</v>
      </c>
      <c r="J106" s="287">
        <v>0</v>
      </c>
      <c r="K106" s="287">
        <v>1</v>
      </c>
      <c r="L106" s="287">
        <v>1</v>
      </c>
      <c r="M106" s="287">
        <v>0</v>
      </c>
      <c r="N106" s="287">
        <v>1</v>
      </c>
      <c r="O106" s="287">
        <v>1</v>
      </c>
      <c r="P106" s="287">
        <v>1</v>
      </c>
      <c r="Q106" s="287">
        <v>1</v>
      </c>
      <c r="R106" s="287">
        <v>1</v>
      </c>
      <c r="S106" s="254"/>
    </row>
    <row r="107" spans="1:19" s="255" customFormat="1">
      <c r="A107" s="284">
        <v>104</v>
      </c>
      <c r="B107" s="285" t="s">
        <v>159</v>
      </c>
      <c r="C107" s="285" t="s">
        <v>369</v>
      </c>
      <c r="D107" s="286" t="s">
        <v>312</v>
      </c>
      <c r="E107" s="286">
        <v>1</v>
      </c>
      <c r="F107" s="286">
        <v>1</v>
      </c>
      <c r="G107" s="287">
        <v>1</v>
      </c>
      <c r="H107" s="287">
        <v>1</v>
      </c>
      <c r="I107" s="287">
        <v>1</v>
      </c>
      <c r="J107" s="287">
        <v>0</v>
      </c>
      <c r="K107" s="287">
        <v>1</v>
      </c>
      <c r="L107" s="287">
        <v>1</v>
      </c>
      <c r="M107" s="287">
        <v>0</v>
      </c>
      <c r="N107" s="287">
        <v>1</v>
      </c>
      <c r="O107" s="287">
        <v>1</v>
      </c>
      <c r="P107" s="287">
        <v>1</v>
      </c>
      <c r="Q107" s="287">
        <v>1</v>
      </c>
      <c r="R107" s="287">
        <v>1</v>
      </c>
      <c r="S107" s="254"/>
    </row>
    <row r="108" spans="1:19" s="255" customFormat="1">
      <c r="A108" s="284">
        <v>105</v>
      </c>
      <c r="B108" s="285" t="s">
        <v>207</v>
      </c>
      <c r="C108" s="285" t="s">
        <v>369</v>
      </c>
      <c r="D108" s="286" t="s">
        <v>370</v>
      </c>
      <c r="E108" s="286">
        <v>1</v>
      </c>
      <c r="F108" s="286">
        <v>1</v>
      </c>
      <c r="G108" s="287">
        <v>1</v>
      </c>
      <c r="H108" s="287">
        <v>1</v>
      </c>
      <c r="I108" s="287">
        <v>1</v>
      </c>
      <c r="J108" s="287">
        <v>0</v>
      </c>
      <c r="K108" s="287">
        <v>1</v>
      </c>
      <c r="L108" s="287">
        <v>1</v>
      </c>
      <c r="M108" s="287">
        <v>0</v>
      </c>
      <c r="N108" s="287">
        <v>1</v>
      </c>
      <c r="O108" s="287">
        <v>1</v>
      </c>
      <c r="P108" s="287">
        <v>1</v>
      </c>
      <c r="Q108" s="287">
        <v>1</v>
      </c>
      <c r="R108" s="287">
        <v>1</v>
      </c>
      <c r="S108" s="254"/>
    </row>
    <row r="109" spans="1:19" s="255" customFormat="1">
      <c r="A109" s="284">
        <v>106</v>
      </c>
      <c r="B109" s="285" t="s">
        <v>160</v>
      </c>
      <c r="C109" s="285" t="s">
        <v>369</v>
      </c>
      <c r="D109" s="286" t="s">
        <v>312</v>
      </c>
      <c r="E109" s="286">
        <v>1</v>
      </c>
      <c r="F109" s="286">
        <v>1</v>
      </c>
      <c r="G109" s="287">
        <v>1</v>
      </c>
      <c r="H109" s="287">
        <v>1</v>
      </c>
      <c r="I109" s="287">
        <v>1</v>
      </c>
      <c r="J109" s="287">
        <v>0</v>
      </c>
      <c r="K109" s="287">
        <v>1</v>
      </c>
      <c r="L109" s="287">
        <v>1</v>
      </c>
      <c r="M109" s="287">
        <v>0</v>
      </c>
      <c r="N109" s="287">
        <v>1</v>
      </c>
      <c r="O109" s="287">
        <v>1</v>
      </c>
      <c r="P109" s="287">
        <v>1</v>
      </c>
      <c r="Q109" s="287">
        <v>1</v>
      </c>
      <c r="R109" s="287">
        <v>1</v>
      </c>
      <c r="S109" s="254"/>
    </row>
    <row r="110" spans="1:19" s="255" customFormat="1">
      <c r="A110" s="284">
        <v>107</v>
      </c>
      <c r="B110" s="285" t="s">
        <v>161</v>
      </c>
      <c r="C110" s="285" t="s">
        <v>369</v>
      </c>
      <c r="D110" s="286" t="s">
        <v>312</v>
      </c>
      <c r="E110" s="286">
        <v>1</v>
      </c>
      <c r="F110" s="286">
        <v>1</v>
      </c>
      <c r="G110" s="287">
        <v>1</v>
      </c>
      <c r="H110" s="287">
        <v>1</v>
      </c>
      <c r="I110" s="287">
        <v>1</v>
      </c>
      <c r="J110" s="287">
        <v>0</v>
      </c>
      <c r="K110" s="287">
        <v>1</v>
      </c>
      <c r="L110" s="287">
        <v>1</v>
      </c>
      <c r="M110" s="287">
        <v>0</v>
      </c>
      <c r="N110" s="287">
        <v>1</v>
      </c>
      <c r="O110" s="287">
        <v>1</v>
      </c>
      <c r="P110" s="287">
        <v>1</v>
      </c>
      <c r="Q110" s="287">
        <v>1</v>
      </c>
      <c r="R110" s="287">
        <v>1</v>
      </c>
      <c r="S110" s="254"/>
    </row>
    <row r="111" spans="1:19" s="255" customFormat="1">
      <c r="A111" s="284">
        <v>108</v>
      </c>
      <c r="B111" s="285" t="s">
        <v>162</v>
      </c>
      <c r="C111" s="285" t="s">
        <v>369</v>
      </c>
      <c r="D111" s="286" t="s">
        <v>312</v>
      </c>
      <c r="E111" s="286">
        <v>1</v>
      </c>
      <c r="F111" s="286">
        <v>1</v>
      </c>
      <c r="G111" s="287">
        <v>1</v>
      </c>
      <c r="H111" s="287">
        <v>1</v>
      </c>
      <c r="I111" s="287">
        <v>1</v>
      </c>
      <c r="J111" s="287">
        <v>0</v>
      </c>
      <c r="K111" s="287">
        <v>1</v>
      </c>
      <c r="L111" s="287">
        <v>1</v>
      </c>
      <c r="M111" s="287">
        <v>0</v>
      </c>
      <c r="N111" s="287">
        <v>1</v>
      </c>
      <c r="O111" s="287">
        <v>1</v>
      </c>
      <c r="P111" s="287">
        <v>1</v>
      </c>
      <c r="Q111" s="287">
        <v>1</v>
      </c>
      <c r="R111" s="287">
        <v>1</v>
      </c>
      <c r="S111" s="254"/>
    </row>
    <row r="112" spans="1:19" s="255" customFormat="1">
      <c r="A112" s="284">
        <v>109</v>
      </c>
      <c r="B112" s="285" t="s">
        <v>330</v>
      </c>
      <c r="C112" s="285" t="s">
        <v>369</v>
      </c>
      <c r="D112" s="286" t="s">
        <v>315</v>
      </c>
      <c r="E112" s="286">
        <v>1</v>
      </c>
      <c r="F112" s="286">
        <v>4</v>
      </c>
      <c r="G112" s="287">
        <v>4</v>
      </c>
      <c r="H112" s="287">
        <v>4</v>
      </c>
      <c r="I112" s="287">
        <v>4</v>
      </c>
      <c r="J112" s="287">
        <v>0</v>
      </c>
      <c r="K112" s="287">
        <v>1</v>
      </c>
      <c r="L112" s="287">
        <v>1</v>
      </c>
      <c r="M112" s="287">
        <v>0</v>
      </c>
      <c r="N112" s="287">
        <v>1</v>
      </c>
      <c r="O112" s="287">
        <v>1</v>
      </c>
      <c r="P112" s="287">
        <v>1</v>
      </c>
      <c r="Q112" s="287">
        <v>1</v>
      </c>
      <c r="R112" s="287">
        <v>0</v>
      </c>
      <c r="S112" s="256"/>
    </row>
    <row r="113" spans="1:19" s="255" customFormat="1">
      <c r="A113" s="284">
        <v>110</v>
      </c>
      <c r="B113" s="285" t="s">
        <v>163</v>
      </c>
      <c r="C113" s="285" t="s">
        <v>369</v>
      </c>
      <c r="D113" s="286" t="s">
        <v>312</v>
      </c>
      <c r="E113" s="286">
        <v>1</v>
      </c>
      <c r="F113" s="286">
        <v>1</v>
      </c>
      <c r="G113" s="287">
        <v>1</v>
      </c>
      <c r="H113" s="287">
        <v>1</v>
      </c>
      <c r="I113" s="287">
        <v>1</v>
      </c>
      <c r="J113" s="287">
        <v>0</v>
      </c>
      <c r="K113" s="287">
        <v>1</v>
      </c>
      <c r="L113" s="287">
        <v>1</v>
      </c>
      <c r="M113" s="287">
        <v>0</v>
      </c>
      <c r="N113" s="287">
        <v>1</v>
      </c>
      <c r="O113" s="287">
        <v>1</v>
      </c>
      <c r="P113" s="287">
        <v>1</v>
      </c>
      <c r="Q113" s="287">
        <v>1</v>
      </c>
      <c r="R113" s="287">
        <v>1</v>
      </c>
      <c r="S113" s="254"/>
    </row>
    <row r="114" spans="1:19" s="255" customFormat="1">
      <c r="A114" s="284">
        <v>111</v>
      </c>
      <c r="B114" s="285" t="s">
        <v>331</v>
      </c>
      <c r="C114" s="285" t="s">
        <v>369</v>
      </c>
      <c r="D114" s="286" t="s">
        <v>312</v>
      </c>
      <c r="E114" s="286">
        <v>1</v>
      </c>
      <c r="F114" s="286">
        <v>1</v>
      </c>
      <c r="G114" s="287">
        <v>1</v>
      </c>
      <c r="H114" s="287">
        <v>1</v>
      </c>
      <c r="I114" s="287">
        <v>1</v>
      </c>
      <c r="J114" s="287">
        <v>0</v>
      </c>
      <c r="K114" s="287">
        <v>1</v>
      </c>
      <c r="L114" s="287">
        <v>1</v>
      </c>
      <c r="M114" s="287">
        <v>0</v>
      </c>
      <c r="N114" s="287">
        <v>1</v>
      </c>
      <c r="O114" s="287">
        <v>1</v>
      </c>
      <c r="P114" s="287">
        <v>1</v>
      </c>
      <c r="Q114" s="287">
        <v>1</v>
      </c>
      <c r="R114" s="287">
        <v>1</v>
      </c>
      <c r="S114" s="256"/>
    </row>
    <row r="115" spans="1:19" s="255" customFormat="1">
      <c r="A115" s="284">
        <v>112</v>
      </c>
      <c r="B115" s="285" t="s">
        <v>164</v>
      </c>
      <c r="C115" s="285" t="s">
        <v>369</v>
      </c>
      <c r="D115" s="286" t="s">
        <v>312</v>
      </c>
      <c r="E115" s="286">
        <v>1</v>
      </c>
      <c r="F115" s="286">
        <v>1</v>
      </c>
      <c r="G115" s="287">
        <v>1</v>
      </c>
      <c r="H115" s="287">
        <v>1</v>
      </c>
      <c r="I115" s="287">
        <v>1</v>
      </c>
      <c r="J115" s="287">
        <v>0</v>
      </c>
      <c r="K115" s="287">
        <v>1</v>
      </c>
      <c r="L115" s="287">
        <v>1</v>
      </c>
      <c r="M115" s="287">
        <v>0</v>
      </c>
      <c r="N115" s="287">
        <v>1</v>
      </c>
      <c r="O115" s="287">
        <v>1</v>
      </c>
      <c r="P115" s="287">
        <v>1</v>
      </c>
      <c r="Q115" s="287">
        <v>1</v>
      </c>
      <c r="R115" s="287">
        <v>1</v>
      </c>
      <c r="S115" s="254"/>
    </row>
    <row r="116" spans="1:19" s="255" customFormat="1">
      <c r="A116" s="284">
        <v>113</v>
      </c>
      <c r="B116" s="285" t="s">
        <v>165</v>
      </c>
      <c r="C116" s="285" t="s">
        <v>369</v>
      </c>
      <c r="D116" s="286" t="s">
        <v>312</v>
      </c>
      <c r="E116" s="286">
        <v>1</v>
      </c>
      <c r="F116" s="286">
        <v>1</v>
      </c>
      <c r="G116" s="287">
        <v>1</v>
      </c>
      <c r="H116" s="287">
        <v>1</v>
      </c>
      <c r="I116" s="287">
        <v>1</v>
      </c>
      <c r="J116" s="287">
        <v>0</v>
      </c>
      <c r="K116" s="287">
        <v>1</v>
      </c>
      <c r="L116" s="287">
        <v>1</v>
      </c>
      <c r="M116" s="287">
        <v>0</v>
      </c>
      <c r="N116" s="287">
        <v>1</v>
      </c>
      <c r="O116" s="287">
        <v>1</v>
      </c>
      <c r="P116" s="287">
        <v>1</v>
      </c>
      <c r="Q116" s="287">
        <v>1</v>
      </c>
      <c r="R116" s="287">
        <v>1</v>
      </c>
      <c r="S116" s="254"/>
    </row>
    <row r="117" spans="1:19" s="255" customFormat="1">
      <c r="A117" s="284">
        <v>114</v>
      </c>
      <c r="B117" s="285" t="s">
        <v>166</v>
      </c>
      <c r="C117" s="285" t="s">
        <v>369</v>
      </c>
      <c r="D117" s="286" t="s">
        <v>312</v>
      </c>
      <c r="E117" s="286">
        <v>1</v>
      </c>
      <c r="F117" s="286">
        <v>1</v>
      </c>
      <c r="G117" s="287">
        <v>1</v>
      </c>
      <c r="H117" s="287">
        <v>1</v>
      </c>
      <c r="I117" s="287">
        <v>1</v>
      </c>
      <c r="J117" s="287">
        <v>0</v>
      </c>
      <c r="K117" s="287">
        <v>1</v>
      </c>
      <c r="L117" s="287">
        <v>1</v>
      </c>
      <c r="M117" s="287">
        <v>0</v>
      </c>
      <c r="N117" s="287">
        <v>1</v>
      </c>
      <c r="O117" s="287">
        <v>1</v>
      </c>
      <c r="P117" s="287">
        <v>1</v>
      </c>
      <c r="Q117" s="287">
        <v>1</v>
      </c>
      <c r="R117" s="287">
        <v>1</v>
      </c>
      <c r="S117" s="254"/>
    </row>
    <row r="118" spans="1:19" s="255" customFormat="1">
      <c r="A118" s="284">
        <v>115</v>
      </c>
      <c r="B118" s="285" t="s">
        <v>167</v>
      </c>
      <c r="C118" s="285" t="s">
        <v>369</v>
      </c>
      <c r="D118" s="286" t="s">
        <v>312</v>
      </c>
      <c r="E118" s="286">
        <v>1</v>
      </c>
      <c r="F118" s="286">
        <v>1</v>
      </c>
      <c r="G118" s="287">
        <v>1</v>
      </c>
      <c r="H118" s="287">
        <v>1</v>
      </c>
      <c r="I118" s="287">
        <v>1</v>
      </c>
      <c r="J118" s="287">
        <v>0</v>
      </c>
      <c r="K118" s="287">
        <v>1</v>
      </c>
      <c r="L118" s="287">
        <v>1</v>
      </c>
      <c r="M118" s="287">
        <v>0</v>
      </c>
      <c r="N118" s="287">
        <v>1</v>
      </c>
      <c r="O118" s="287">
        <v>1</v>
      </c>
      <c r="P118" s="287">
        <v>1</v>
      </c>
      <c r="Q118" s="287">
        <v>1</v>
      </c>
      <c r="R118" s="287">
        <v>1</v>
      </c>
      <c r="S118" s="254"/>
    </row>
    <row r="119" spans="1:19" s="255" customFormat="1">
      <c r="A119" s="284">
        <v>116</v>
      </c>
      <c r="B119" s="285" t="s">
        <v>168</v>
      </c>
      <c r="C119" s="285" t="s">
        <v>369</v>
      </c>
      <c r="D119" s="286" t="s">
        <v>312</v>
      </c>
      <c r="E119" s="286">
        <v>1</v>
      </c>
      <c r="F119" s="286">
        <v>1</v>
      </c>
      <c r="G119" s="287">
        <v>1</v>
      </c>
      <c r="H119" s="287">
        <v>1</v>
      </c>
      <c r="I119" s="287">
        <v>1</v>
      </c>
      <c r="J119" s="287">
        <v>0</v>
      </c>
      <c r="K119" s="287">
        <v>1</v>
      </c>
      <c r="L119" s="287">
        <v>1</v>
      </c>
      <c r="M119" s="287">
        <v>0</v>
      </c>
      <c r="N119" s="287">
        <v>1</v>
      </c>
      <c r="O119" s="287">
        <v>1</v>
      </c>
      <c r="P119" s="287">
        <v>1</v>
      </c>
      <c r="Q119" s="287">
        <v>1</v>
      </c>
      <c r="R119" s="287">
        <v>1</v>
      </c>
      <c r="S119" s="254"/>
    </row>
    <row r="120" spans="1:19" s="255" customFormat="1">
      <c r="A120" s="284">
        <v>117</v>
      </c>
      <c r="B120" s="285" t="s">
        <v>169</v>
      </c>
      <c r="C120" s="285" t="s">
        <v>369</v>
      </c>
      <c r="D120" s="286" t="s">
        <v>312</v>
      </c>
      <c r="E120" s="286">
        <v>1</v>
      </c>
      <c r="F120" s="286">
        <v>1</v>
      </c>
      <c r="G120" s="287">
        <v>1</v>
      </c>
      <c r="H120" s="287">
        <v>1</v>
      </c>
      <c r="I120" s="287">
        <v>1</v>
      </c>
      <c r="J120" s="287">
        <v>0</v>
      </c>
      <c r="K120" s="287">
        <v>1</v>
      </c>
      <c r="L120" s="287">
        <v>1</v>
      </c>
      <c r="M120" s="287">
        <v>0</v>
      </c>
      <c r="N120" s="287">
        <v>1</v>
      </c>
      <c r="O120" s="287">
        <v>1</v>
      </c>
      <c r="P120" s="287">
        <v>1</v>
      </c>
      <c r="Q120" s="287">
        <v>1</v>
      </c>
      <c r="R120" s="287">
        <v>1</v>
      </c>
      <c r="S120" s="254"/>
    </row>
    <row r="121" spans="1:19" s="255" customFormat="1">
      <c r="A121" s="284">
        <v>118</v>
      </c>
      <c r="B121" s="285" t="s">
        <v>332</v>
      </c>
      <c r="C121" s="285" t="s">
        <v>369</v>
      </c>
      <c r="D121" s="286" t="s">
        <v>312</v>
      </c>
      <c r="E121" s="286">
        <v>1</v>
      </c>
      <c r="F121" s="286">
        <v>1</v>
      </c>
      <c r="G121" s="287">
        <v>1</v>
      </c>
      <c r="H121" s="287">
        <v>1</v>
      </c>
      <c r="I121" s="287">
        <v>1</v>
      </c>
      <c r="J121" s="287">
        <v>0</v>
      </c>
      <c r="K121" s="287">
        <v>1</v>
      </c>
      <c r="L121" s="287">
        <v>1</v>
      </c>
      <c r="M121" s="287">
        <v>0</v>
      </c>
      <c r="N121" s="287">
        <v>1</v>
      </c>
      <c r="O121" s="287">
        <v>1</v>
      </c>
      <c r="P121" s="287">
        <v>1</v>
      </c>
      <c r="Q121" s="287">
        <v>1</v>
      </c>
      <c r="R121" s="287">
        <v>1</v>
      </c>
      <c r="S121" s="256"/>
    </row>
    <row r="122" spans="1:19" s="255" customFormat="1">
      <c r="A122" s="284">
        <v>119</v>
      </c>
      <c r="B122" s="285" t="s">
        <v>333</v>
      </c>
      <c r="C122" s="285" t="s">
        <v>369</v>
      </c>
      <c r="D122" s="286" t="s">
        <v>312</v>
      </c>
      <c r="E122" s="286">
        <v>1</v>
      </c>
      <c r="F122" s="286">
        <v>1</v>
      </c>
      <c r="G122" s="287">
        <v>1</v>
      </c>
      <c r="H122" s="287">
        <v>1</v>
      </c>
      <c r="I122" s="287">
        <v>1</v>
      </c>
      <c r="J122" s="287">
        <v>0</v>
      </c>
      <c r="K122" s="287">
        <v>1</v>
      </c>
      <c r="L122" s="287">
        <v>1</v>
      </c>
      <c r="M122" s="287">
        <v>0</v>
      </c>
      <c r="N122" s="287">
        <v>1</v>
      </c>
      <c r="O122" s="287">
        <v>1</v>
      </c>
      <c r="P122" s="287">
        <v>1</v>
      </c>
      <c r="Q122" s="287">
        <v>1</v>
      </c>
      <c r="R122" s="287">
        <v>1</v>
      </c>
      <c r="S122" s="256"/>
    </row>
    <row r="123" spans="1:19" s="255" customFormat="1">
      <c r="A123" s="284">
        <v>120</v>
      </c>
      <c r="B123" s="285" t="s">
        <v>171</v>
      </c>
      <c r="C123" s="285" t="s">
        <v>369</v>
      </c>
      <c r="D123" s="286" t="s">
        <v>312</v>
      </c>
      <c r="E123" s="286">
        <v>1</v>
      </c>
      <c r="F123" s="286">
        <v>1</v>
      </c>
      <c r="G123" s="287">
        <v>1</v>
      </c>
      <c r="H123" s="287">
        <v>1</v>
      </c>
      <c r="I123" s="287">
        <v>1</v>
      </c>
      <c r="J123" s="287">
        <v>0</v>
      </c>
      <c r="K123" s="287">
        <v>1</v>
      </c>
      <c r="L123" s="287">
        <v>1</v>
      </c>
      <c r="M123" s="287">
        <v>0</v>
      </c>
      <c r="N123" s="287">
        <v>1</v>
      </c>
      <c r="O123" s="287">
        <v>1</v>
      </c>
      <c r="P123" s="287">
        <v>1</v>
      </c>
      <c r="Q123" s="287">
        <v>1</v>
      </c>
      <c r="R123" s="287">
        <v>1</v>
      </c>
      <c r="S123" s="254"/>
    </row>
    <row r="124" spans="1:19" s="255" customFormat="1">
      <c r="A124" s="284">
        <v>121</v>
      </c>
      <c r="B124" s="285" t="s">
        <v>172</v>
      </c>
      <c r="C124" s="285" t="s">
        <v>369</v>
      </c>
      <c r="D124" s="286" t="s">
        <v>312</v>
      </c>
      <c r="E124" s="286">
        <v>1</v>
      </c>
      <c r="F124" s="286">
        <v>1</v>
      </c>
      <c r="G124" s="287">
        <v>1</v>
      </c>
      <c r="H124" s="287">
        <v>1</v>
      </c>
      <c r="I124" s="287">
        <v>1</v>
      </c>
      <c r="J124" s="287">
        <v>0</v>
      </c>
      <c r="K124" s="287">
        <v>1</v>
      </c>
      <c r="L124" s="287">
        <v>1</v>
      </c>
      <c r="M124" s="287">
        <v>0</v>
      </c>
      <c r="N124" s="287">
        <v>1</v>
      </c>
      <c r="O124" s="287">
        <v>1</v>
      </c>
      <c r="P124" s="287">
        <v>1</v>
      </c>
      <c r="Q124" s="287">
        <v>1</v>
      </c>
      <c r="R124" s="287">
        <v>1</v>
      </c>
      <c r="S124" s="254"/>
    </row>
    <row r="125" spans="1:19" s="255" customFormat="1">
      <c r="A125" s="284">
        <v>122</v>
      </c>
      <c r="B125" s="285" t="s">
        <v>173</v>
      </c>
      <c r="C125" s="285" t="s">
        <v>369</v>
      </c>
      <c r="D125" s="286" t="s">
        <v>312</v>
      </c>
      <c r="E125" s="286">
        <v>1</v>
      </c>
      <c r="F125" s="286">
        <v>1</v>
      </c>
      <c r="G125" s="287">
        <v>1</v>
      </c>
      <c r="H125" s="287">
        <v>1</v>
      </c>
      <c r="I125" s="287">
        <v>1</v>
      </c>
      <c r="J125" s="287">
        <v>0</v>
      </c>
      <c r="K125" s="287">
        <v>1</v>
      </c>
      <c r="L125" s="287">
        <v>1</v>
      </c>
      <c r="M125" s="287">
        <v>0</v>
      </c>
      <c r="N125" s="287">
        <v>1</v>
      </c>
      <c r="O125" s="287">
        <v>1</v>
      </c>
      <c r="P125" s="287">
        <v>1</v>
      </c>
      <c r="Q125" s="287">
        <v>1</v>
      </c>
      <c r="R125" s="287">
        <v>1</v>
      </c>
      <c r="S125" s="254"/>
    </row>
    <row r="126" spans="1:19" s="255" customFormat="1">
      <c r="A126" s="284">
        <v>123</v>
      </c>
      <c r="B126" s="285" t="s">
        <v>174</v>
      </c>
      <c r="C126" s="285" t="s">
        <v>369</v>
      </c>
      <c r="D126" s="286" t="s">
        <v>312</v>
      </c>
      <c r="E126" s="286">
        <v>1</v>
      </c>
      <c r="F126" s="286">
        <v>1</v>
      </c>
      <c r="G126" s="287">
        <v>1</v>
      </c>
      <c r="H126" s="287">
        <v>1</v>
      </c>
      <c r="I126" s="287">
        <v>1</v>
      </c>
      <c r="J126" s="287">
        <v>0</v>
      </c>
      <c r="K126" s="287">
        <v>1</v>
      </c>
      <c r="L126" s="287">
        <v>1</v>
      </c>
      <c r="M126" s="287">
        <v>0</v>
      </c>
      <c r="N126" s="287">
        <v>1</v>
      </c>
      <c r="O126" s="287">
        <v>1</v>
      </c>
      <c r="P126" s="287">
        <v>1</v>
      </c>
      <c r="Q126" s="287">
        <v>1</v>
      </c>
      <c r="R126" s="287">
        <v>1</v>
      </c>
      <c r="S126" s="254"/>
    </row>
    <row r="127" spans="1:19" s="255" customFormat="1">
      <c r="A127" s="284">
        <v>124</v>
      </c>
      <c r="B127" s="285" t="s">
        <v>175</v>
      </c>
      <c r="C127" s="285" t="s">
        <v>369</v>
      </c>
      <c r="D127" s="286" t="s">
        <v>312</v>
      </c>
      <c r="E127" s="286">
        <v>1</v>
      </c>
      <c r="F127" s="286">
        <v>1</v>
      </c>
      <c r="G127" s="287">
        <v>1</v>
      </c>
      <c r="H127" s="287">
        <v>1</v>
      </c>
      <c r="I127" s="287">
        <v>1</v>
      </c>
      <c r="J127" s="287">
        <v>0</v>
      </c>
      <c r="K127" s="287">
        <v>1</v>
      </c>
      <c r="L127" s="287">
        <v>1</v>
      </c>
      <c r="M127" s="287">
        <v>0</v>
      </c>
      <c r="N127" s="287">
        <v>1</v>
      </c>
      <c r="O127" s="287">
        <v>1</v>
      </c>
      <c r="P127" s="287">
        <v>1</v>
      </c>
      <c r="Q127" s="287">
        <v>1</v>
      </c>
      <c r="R127" s="287">
        <v>1</v>
      </c>
      <c r="S127" s="254"/>
    </row>
    <row r="128" spans="1:19" s="255" customFormat="1">
      <c r="A128" s="284">
        <v>125</v>
      </c>
      <c r="B128" s="285" t="s">
        <v>208</v>
      </c>
      <c r="C128" s="285" t="s">
        <v>369</v>
      </c>
      <c r="D128" s="286" t="s">
        <v>370</v>
      </c>
      <c r="E128" s="286">
        <v>1</v>
      </c>
      <c r="F128" s="286">
        <v>1</v>
      </c>
      <c r="G128" s="287">
        <v>1</v>
      </c>
      <c r="H128" s="287">
        <v>1</v>
      </c>
      <c r="I128" s="287">
        <v>1</v>
      </c>
      <c r="J128" s="287">
        <v>0</v>
      </c>
      <c r="K128" s="287">
        <v>1</v>
      </c>
      <c r="L128" s="287">
        <v>1</v>
      </c>
      <c r="M128" s="287">
        <v>0</v>
      </c>
      <c r="N128" s="287">
        <v>1</v>
      </c>
      <c r="O128" s="287">
        <v>1</v>
      </c>
      <c r="P128" s="287">
        <v>1</v>
      </c>
      <c r="Q128" s="287">
        <v>1</v>
      </c>
      <c r="R128" s="287">
        <v>1</v>
      </c>
      <c r="S128" s="254"/>
    </row>
    <row r="129" spans="1:19" s="255" customFormat="1">
      <c r="A129" s="284">
        <v>126</v>
      </c>
      <c r="B129" s="285" t="s">
        <v>209</v>
      </c>
      <c r="C129" s="285" t="s">
        <v>369</v>
      </c>
      <c r="D129" s="286" t="s">
        <v>370</v>
      </c>
      <c r="E129" s="286">
        <v>1</v>
      </c>
      <c r="F129" s="286">
        <v>1</v>
      </c>
      <c r="G129" s="287">
        <v>1</v>
      </c>
      <c r="H129" s="287">
        <v>1</v>
      </c>
      <c r="I129" s="287">
        <v>1</v>
      </c>
      <c r="J129" s="287">
        <v>0</v>
      </c>
      <c r="K129" s="287">
        <v>1</v>
      </c>
      <c r="L129" s="287">
        <v>1</v>
      </c>
      <c r="M129" s="287">
        <v>0</v>
      </c>
      <c r="N129" s="287">
        <v>1</v>
      </c>
      <c r="O129" s="287">
        <v>1</v>
      </c>
      <c r="P129" s="287">
        <v>1</v>
      </c>
      <c r="Q129" s="287">
        <v>1</v>
      </c>
      <c r="R129" s="287">
        <v>1</v>
      </c>
      <c r="S129" s="254"/>
    </row>
    <row r="130" spans="1:19" s="255" customFormat="1">
      <c r="A130" s="284">
        <v>127</v>
      </c>
      <c r="B130" s="285" t="s">
        <v>176</v>
      </c>
      <c r="C130" s="285" t="s">
        <v>369</v>
      </c>
      <c r="D130" s="286" t="s">
        <v>312</v>
      </c>
      <c r="E130" s="286">
        <v>1</v>
      </c>
      <c r="F130" s="286">
        <v>1</v>
      </c>
      <c r="G130" s="287">
        <v>1</v>
      </c>
      <c r="H130" s="287">
        <v>1</v>
      </c>
      <c r="I130" s="287">
        <v>1</v>
      </c>
      <c r="J130" s="287">
        <v>0</v>
      </c>
      <c r="K130" s="287">
        <v>1</v>
      </c>
      <c r="L130" s="287">
        <v>1</v>
      </c>
      <c r="M130" s="287">
        <v>0</v>
      </c>
      <c r="N130" s="287">
        <v>1</v>
      </c>
      <c r="O130" s="287">
        <v>1</v>
      </c>
      <c r="P130" s="287">
        <v>1</v>
      </c>
      <c r="Q130" s="287">
        <v>1</v>
      </c>
      <c r="R130" s="287">
        <v>1</v>
      </c>
      <c r="S130" s="254"/>
    </row>
    <row r="131" spans="1:19" s="255" customFormat="1">
      <c r="A131" s="284">
        <v>128</v>
      </c>
      <c r="B131" s="285" t="s">
        <v>177</v>
      </c>
      <c r="C131" s="285" t="s">
        <v>369</v>
      </c>
      <c r="D131" s="286" t="s">
        <v>312</v>
      </c>
      <c r="E131" s="286">
        <v>1</v>
      </c>
      <c r="F131" s="286">
        <v>1</v>
      </c>
      <c r="G131" s="287">
        <v>1</v>
      </c>
      <c r="H131" s="287">
        <v>1</v>
      </c>
      <c r="I131" s="287">
        <v>1</v>
      </c>
      <c r="J131" s="287">
        <v>0</v>
      </c>
      <c r="K131" s="287">
        <v>1</v>
      </c>
      <c r="L131" s="287">
        <v>1</v>
      </c>
      <c r="M131" s="287">
        <v>0</v>
      </c>
      <c r="N131" s="287">
        <v>1</v>
      </c>
      <c r="O131" s="287">
        <v>1</v>
      </c>
      <c r="P131" s="287">
        <v>1</v>
      </c>
      <c r="Q131" s="287">
        <v>1</v>
      </c>
      <c r="R131" s="287">
        <v>1</v>
      </c>
      <c r="S131" s="254"/>
    </row>
    <row r="132" spans="1:19" s="255" customFormat="1">
      <c r="A132" s="284">
        <v>129</v>
      </c>
      <c r="B132" s="285" t="s">
        <v>178</v>
      </c>
      <c r="C132" s="285" t="s">
        <v>369</v>
      </c>
      <c r="D132" s="286" t="s">
        <v>312</v>
      </c>
      <c r="E132" s="286">
        <v>1</v>
      </c>
      <c r="F132" s="286">
        <v>1</v>
      </c>
      <c r="G132" s="287">
        <v>1</v>
      </c>
      <c r="H132" s="287">
        <v>1</v>
      </c>
      <c r="I132" s="287">
        <v>1</v>
      </c>
      <c r="J132" s="287">
        <v>0</v>
      </c>
      <c r="K132" s="287">
        <v>1</v>
      </c>
      <c r="L132" s="287">
        <v>1</v>
      </c>
      <c r="M132" s="287">
        <v>0</v>
      </c>
      <c r="N132" s="287">
        <v>1</v>
      </c>
      <c r="O132" s="287">
        <v>1</v>
      </c>
      <c r="P132" s="287">
        <v>1</v>
      </c>
      <c r="Q132" s="287">
        <v>1</v>
      </c>
      <c r="R132" s="287">
        <v>1</v>
      </c>
      <c r="S132" s="254"/>
    </row>
    <row r="133" spans="1:19" s="255" customFormat="1">
      <c r="A133" s="284">
        <v>130</v>
      </c>
      <c r="B133" s="285" t="s">
        <v>210</v>
      </c>
      <c r="C133" s="285" t="s">
        <v>369</v>
      </c>
      <c r="D133" s="286" t="s">
        <v>370</v>
      </c>
      <c r="E133" s="286">
        <v>1</v>
      </c>
      <c r="F133" s="286">
        <v>1</v>
      </c>
      <c r="G133" s="287">
        <v>1</v>
      </c>
      <c r="H133" s="287">
        <v>1</v>
      </c>
      <c r="I133" s="287">
        <v>1</v>
      </c>
      <c r="J133" s="287">
        <v>0</v>
      </c>
      <c r="K133" s="287">
        <v>1</v>
      </c>
      <c r="L133" s="287">
        <v>1</v>
      </c>
      <c r="M133" s="287">
        <v>0</v>
      </c>
      <c r="N133" s="287">
        <v>1</v>
      </c>
      <c r="O133" s="287">
        <v>1</v>
      </c>
      <c r="P133" s="287">
        <v>1</v>
      </c>
      <c r="Q133" s="287">
        <v>1</v>
      </c>
      <c r="R133" s="287">
        <v>1</v>
      </c>
      <c r="S133" s="254"/>
    </row>
    <row r="134" spans="1:19" s="255" customFormat="1">
      <c r="A134" s="284">
        <v>131</v>
      </c>
      <c r="B134" s="285" t="s">
        <v>355</v>
      </c>
      <c r="C134" s="285" t="s">
        <v>369</v>
      </c>
      <c r="D134" s="286" t="s">
        <v>312</v>
      </c>
      <c r="E134" s="286">
        <v>1</v>
      </c>
      <c r="F134" s="286">
        <v>1</v>
      </c>
      <c r="G134" s="287">
        <v>1</v>
      </c>
      <c r="H134" s="287">
        <v>1</v>
      </c>
      <c r="I134" s="287">
        <v>1</v>
      </c>
      <c r="J134" s="287">
        <v>0</v>
      </c>
      <c r="K134" s="287">
        <v>1</v>
      </c>
      <c r="L134" s="287">
        <v>1</v>
      </c>
      <c r="M134" s="287">
        <v>0</v>
      </c>
      <c r="N134" s="287">
        <v>1</v>
      </c>
      <c r="O134" s="287">
        <v>1</v>
      </c>
      <c r="P134" s="287">
        <v>1</v>
      </c>
      <c r="Q134" s="287">
        <v>1</v>
      </c>
      <c r="R134" s="287">
        <v>1</v>
      </c>
      <c r="S134" s="256"/>
    </row>
    <row r="135" spans="1:19" s="255" customFormat="1">
      <c r="A135" s="284">
        <v>132</v>
      </c>
      <c r="B135" s="285" t="s">
        <v>179</v>
      </c>
      <c r="C135" s="285" t="s">
        <v>369</v>
      </c>
      <c r="D135" s="286" t="s">
        <v>312</v>
      </c>
      <c r="E135" s="286">
        <v>1</v>
      </c>
      <c r="F135" s="286">
        <v>1</v>
      </c>
      <c r="G135" s="287">
        <v>1</v>
      </c>
      <c r="H135" s="287">
        <v>1</v>
      </c>
      <c r="I135" s="287">
        <v>1</v>
      </c>
      <c r="J135" s="287">
        <v>0</v>
      </c>
      <c r="K135" s="287">
        <v>1</v>
      </c>
      <c r="L135" s="287">
        <v>1</v>
      </c>
      <c r="M135" s="287">
        <v>0</v>
      </c>
      <c r="N135" s="287">
        <v>1</v>
      </c>
      <c r="O135" s="287">
        <v>1</v>
      </c>
      <c r="P135" s="287">
        <v>1</v>
      </c>
      <c r="Q135" s="287">
        <v>1</v>
      </c>
      <c r="R135" s="287">
        <v>1</v>
      </c>
      <c r="S135" s="254"/>
    </row>
    <row r="136" spans="1:19" s="255" customFormat="1">
      <c r="A136" s="284">
        <v>133</v>
      </c>
      <c r="B136" s="285" t="s">
        <v>211</v>
      </c>
      <c r="C136" s="285" t="s">
        <v>369</v>
      </c>
      <c r="D136" s="286" t="s">
        <v>370</v>
      </c>
      <c r="E136" s="286">
        <v>1</v>
      </c>
      <c r="F136" s="286">
        <v>1</v>
      </c>
      <c r="G136" s="287">
        <v>1</v>
      </c>
      <c r="H136" s="287">
        <v>1</v>
      </c>
      <c r="I136" s="287">
        <v>1</v>
      </c>
      <c r="J136" s="287">
        <v>0</v>
      </c>
      <c r="K136" s="287">
        <v>1</v>
      </c>
      <c r="L136" s="287">
        <v>1</v>
      </c>
      <c r="M136" s="287">
        <v>0</v>
      </c>
      <c r="N136" s="287">
        <v>1</v>
      </c>
      <c r="O136" s="287">
        <v>1</v>
      </c>
      <c r="P136" s="287">
        <v>1</v>
      </c>
      <c r="Q136" s="287">
        <v>1</v>
      </c>
      <c r="R136" s="287">
        <v>1</v>
      </c>
      <c r="S136" s="254"/>
    </row>
    <row r="137" spans="1:19" s="255" customFormat="1">
      <c r="A137" s="284">
        <v>134</v>
      </c>
      <c r="B137" s="285" t="s">
        <v>180</v>
      </c>
      <c r="C137" s="285" t="s">
        <v>369</v>
      </c>
      <c r="D137" s="286" t="s">
        <v>312</v>
      </c>
      <c r="E137" s="286">
        <v>1</v>
      </c>
      <c r="F137" s="286">
        <v>1</v>
      </c>
      <c r="G137" s="287">
        <v>1</v>
      </c>
      <c r="H137" s="287">
        <v>1</v>
      </c>
      <c r="I137" s="287">
        <v>1</v>
      </c>
      <c r="J137" s="287">
        <v>0</v>
      </c>
      <c r="K137" s="287">
        <v>1</v>
      </c>
      <c r="L137" s="287">
        <v>1</v>
      </c>
      <c r="M137" s="287">
        <v>0</v>
      </c>
      <c r="N137" s="287">
        <v>1</v>
      </c>
      <c r="O137" s="287">
        <v>1</v>
      </c>
      <c r="P137" s="287">
        <v>1</v>
      </c>
      <c r="Q137" s="287">
        <v>1</v>
      </c>
      <c r="R137" s="287">
        <v>1</v>
      </c>
      <c r="S137" s="254"/>
    </row>
    <row r="138" spans="1:19" s="255" customFormat="1">
      <c r="A138" s="284">
        <v>135</v>
      </c>
      <c r="B138" s="285" t="s">
        <v>181</v>
      </c>
      <c r="C138" s="285" t="s">
        <v>369</v>
      </c>
      <c r="D138" s="286" t="s">
        <v>312</v>
      </c>
      <c r="E138" s="286">
        <v>1</v>
      </c>
      <c r="F138" s="286">
        <v>1</v>
      </c>
      <c r="G138" s="287">
        <v>1</v>
      </c>
      <c r="H138" s="287">
        <v>1</v>
      </c>
      <c r="I138" s="287">
        <v>1</v>
      </c>
      <c r="J138" s="287">
        <v>0</v>
      </c>
      <c r="K138" s="287">
        <v>1</v>
      </c>
      <c r="L138" s="287">
        <v>1</v>
      </c>
      <c r="M138" s="287">
        <v>0</v>
      </c>
      <c r="N138" s="287">
        <v>1</v>
      </c>
      <c r="O138" s="287">
        <v>1</v>
      </c>
      <c r="P138" s="287">
        <v>1</v>
      </c>
      <c r="Q138" s="287">
        <v>1</v>
      </c>
      <c r="R138" s="287">
        <v>1</v>
      </c>
      <c r="S138" s="254"/>
    </row>
    <row r="139" spans="1:19" s="255" customFormat="1">
      <c r="A139" s="284">
        <v>136</v>
      </c>
      <c r="B139" s="285" t="s">
        <v>182</v>
      </c>
      <c r="C139" s="285" t="s">
        <v>369</v>
      </c>
      <c r="D139" s="286" t="s">
        <v>312</v>
      </c>
      <c r="E139" s="286">
        <v>1</v>
      </c>
      <c r="F139" s="286">
        <v>1</v>
      </c>
      <c r="G139" s="287">
        <v>1</v>
      </c>
      <c r="H139" s="287">
        <v>1</v>
      </c>
      <c r="I139" s="287">
        <v>1</v>
      </c>
      <c r="J139" s="287">
        <v>0</v>
      </c>
      <c r="K139" s="287">
        <v>1</v>
      </c>
      <c r="L139" s="287">
        <v>1</v>
      </c>
      <c r="M139" s="287">
        <v>0</v>
      </c>
      <c r="N139" s="287">
        <v>1</v>
      </c>
      <c r="O139" s="287">
        <v>1</v>
      </c>
      <c r="P139" s="287">
        <v>1</v>
      </c>
      <c r="Q139" s="287">
        <v>1</v>
      </c>
      <c r="R139" s="287">
        <v>1</v>
      </c>
      <c r="S139" s="254"/>
    </row>
    <row r="140" spans="1:19" s="255" customFormat="1">
      <c r="A140" s="284">
        <v>137</v>
      </c>
      <c r="B140" s="285" t="s">
        <v>299</v>
      </c>
      <c r="C140" s="285" t="s">
        <v>369</v>
      </c>
      <c r="D140" s="286" t="s">
        <v>370</v>
      </c>
      <c r="E140" s="286">
        <v>1</v>
      </c>
      <c r="F140" s="286">
        <v>1</v>
      </c>
      <c r="G140" s="287">
        <v>1</v>
      </c>
      <c r="H140" s="287">
        <v>1</v>
      </c>
      <c r="I140" s="287">
        <v>1</v>
      </c>
      <c r="J140" s="287">
        <v>0</v>
      </c>
      <c r="K140" s="287">
        <v>1</v>
      </c>
      <c r="L140" s="287">
        <v>1</v>
      </c>
      <c r="M140" s="287">
        <v>0</v>
      </c>
      <c r="N140" s="287">
        <v>1</v>
      </c>
      <c r="O140" s="287">
        <v>1</v>
      </c>
      <c r="P140" s="287">
        <v>1</v>
      </c>
      <c r="Q140" s="287">
        <v>1</v>
      </c>
      <c r="R140" s="287">
        <v>1</v>
      </c>
      <c r="S140" s="254"/>
    </row>
    <row r="141" spans="1:19" s="255" customFormat="1">
      <c r="A141" s="284">
        <v>138</v>
      </c>
      <c r="B141" s="285" t="s">
        <v>183</v>
      </c>
      <c r="C141" s="285" t="s">
        <v>369</v>
      </c>
      <c r="D141" s="286" t="s">
        <v>370</v>
      </c>
      <c r="E141" s="286">
        <v>1</v>
      </c>
      <c r="F141" s="286">
        <v>1</v>
      </c>
      <c r="G141" s="287">
        <v>1</v>
      </c>
      <c r="H141" s="287">
        <v>1</v>
      </c>
      <c r="I141" s="287">
        <v>1</v>
      </c>
      <c r="J141" s="287">
        <v>0</v>
      </c>
      <c r="K141" s="287">
        <v>1</v>
      </c>
      <c r="L141" s="287">
        <v>1</v>
      </c>
      <c r="M141" s="287">
        <v>0</v>
      </c>
      <c r="N141" s="287">
        <v>1</v>
      </c>
      <c r="O141" s="287">
        <v>1</v>
      </c>
      <c r="P141" s="287">
        <v>1</v>
      </c>
      <c r="Q141" s="287">
        <v>1</v>
      </c>
      <c r="R141" s="287">
        <v>1</v>
      </c>
      <c r="S141" s="254"/>
    </row>
    <row r="142" spans="1:19" s="255" customFormat="1">
      <c r="A142" s="284">
        <v>139</v>
      </c>
      <c r="B142" s="285" t="s">
        <v>213</v>
      </c>
      <c r="C142" s="285" t="s">
        <v>369</v>
      </c>
      <c r="D142" s="286" t="s">
        <v>370</v>
      </c>
      <c r="E142" s="286">
        <v>1</v>
      </c>
      <c r="F142" s="286">
        <v>1</v>
      </c>
      <c r="G142" s="287">
        <v>1</v>
      </c>
      <c r="H142" s="287">
        <v>1</v>
      </c>
      <c r="I142" s="287">
        <v>1</v>
      </c>
      <c r="J142" s="287">
        <v>0</v>
      </c>
      <c r="K142" s="287">
        <v>1</v>
      </c>
      <c r="L142" s="287">
        <v>1</v>
      </c>
      <c r="M142" s="287">
        <v>0</v>
      </c>
      <c r="N142" s="287">
        <v>1</v>
      </c>
      <c r="O142" s="287">
        <v>1</v>
      </c>
      <c r="P142" s="287">
        <v>1</v>
      </c>
      <c r="Q142" s="287">
        <v>1</v>
      </c>
      <c r="R142" s="287">
        <v>1</v>
      </c>
      <c r="S142" s="254"/>
    </row>
    <row r="143" spans="1:19" s="255" customFormat="1">
      <c r="A143" s="284">
        <v>140</v>
      </c>
      <c r="B143" s="285" t="s">
        <v>184</v>
      </c>
      <c r="C143" s="285" t="s">
        <v>369</v>
      </c>
      <c r="D143" s="286" t="s">
        <v>312</v>
      </c>
      <c r="E143" s="286">
        <v>1</v>
      </c>
      <c r="F143" s="286">
        <v>1</v>
      </c>
      <c r="G143" s="287">
        <v>1</v>
      </c>
      <c r="H143" s="287">
        <v>1</v>
      </c>
      <c r="I143" s="287">
        <v>1</v>
      </c>
      <c r="J143" s="287">
        <v>0</v>
      </c>
      <c r="K143" s="287">
        <v>1</v>
      </c>
      <c r="L143" s="287">
        <v>1</v>
      </c>
      <c r="M143" s="287">
        <v>0</v>
      </c>
      <c r="N143" s="287">
        <v>1</v>
      </c>
      <c r="O143" s="287">
        <v>1</v>
      </c>
      <c r="P143" s="287">
        <v>1</v>
      </c>
      <c r="Q143" s="287">
        <v>1</v>
      </c>
      <c r="R143" s="287">
        <v>1</v>
      </c>
      <c r="S143" s="254"/>
    </row>
    <row r="144" spans="1:19" s="255" customFormat="1">
      <c r="A144" s="284">
        <v>141</v>
      </c>
      <c r="B144" s="285" t="s">
        <v>185</v>
      </c>
      <c r="C144" s="285" t="s">
        <v>369</v>
      </c>
      <c r="D144" s="286" t="s">
        <v>312</v>
      </c>
      <c r="E144" s="286">
        <v>1</v>
      </c>
      <c r="F144" s="286">
        <v>1</v>
      </c>
      <c r="G144" s="287">
        <v>1</v>
      </c>
      <c r="H144" s="287">
        <v>1</v>
      </c>
      <c r="I144" s="287">
        <v>1</v>
      </c>
      <c r="J144" s="287">
        <v>0</v>
      </c>
      <c r="K144" s="287">
        <v>1</v>
      </c>
      <c r="L144" s="287">
        <v>1</v>
      </c>
      <c r="M144" s="287">
        <v>0</v>
      </c>
      <c r="N144" s="287">
        <v>1</v>
      </c>
      <c r="O144" s="287">
        <v>1</v>
      </c>
      <c r="P144" s="287">
        <v>1</v>
      </c>
      <c r="Q144" s="287">
        <v>1</v>
      </c>
      <c r="R144" s="287">
        <v>1</v>
      </c>
      <c r="S144" s="254"/>
    </row>
    <row r="145" spans="1:19" s="255" customFormat="1">
      <c r="A145" s="284">
        <v>142</v>
      </c>
      <c r="B145" s="285" t="s">
        <v>217</v>
      </c>
      <c r="C145" s="285" t="s">
        <v>369</v>
      </c>
      <c r="D145" s="286" t="s">
        <v>370</v>
      </c>
      <c r="E145" s="286">
        <v>1</v>
      </c>
      <c r="F145" s="286">
        <v>1</v>
      </c>
      <c r="G145" s="287">
        <v>1</v>
      </c>
      <c r="H145" s="287">
        <v>1</v>
      </c>
      <c r="I145" s="287">
        <v>1</v>
      </c>
      <c r="J145" s="287">
        <v>0</v>
      </c>
      <c r="K145" s="287">
        <v>1</v>
      </c>
      <c r="L145" s="287">
        <v>1</v>
      </c>
      <c r="M145" s="287">
        <v>0</v>
      </c>
      <c r="N145" s="287">
        <v>1</v>
      </c>
      <c r="O145" s="287">
        <v>1</v>
      </c>
      <c r="P145" s="287">
        <v>1</v>
      </c>
      <c r="Q145" s="287">
        <v>1</v>
      </c>
      <c r="R145" s="287">
        <v>1</v>
      </c>
      <c r="S145" s="254"/>
    </row>
    <row r="146" spans="1:19">
      <c r="A146" s="509" t="s">
        <v>373</v>
      </c>
      <c r="B146" s="510"/>
      <c r="C146" s="511" t="s">
        <v>372</v>
      </c>
      <c r="D146" s="512"/>
      <c r="E146" s="258">
        <v>142</v>
      </c>
      <c r="F146" s="258">
        <v>166</v>
      </c>
      <c r="G146" s="130">
        <v>166</v>
      </c>
      <c r="H146" s="290">
        <v>166</v>
      </c>
      <c r="I146" s="290">
        <v>166</v>
      </c>
      <c r="J146" s="290">
        <v>0</v>
      </c>
      <c r="K146" s="291">
        <v>142</v>
      </c>
      <c r="L146" s="291">
        <v>142</v>
      </c>
      <c r="M146" s="291">
        <v>0</v>
      </c>
      <c r="N146" s="291">
        <v>142</v>
      </c>
      <c r="O146" s="292">
        <v>142</v>
      </c>
      <c r="P146" s="292">
        <v>142</v>
      </c>
      <c r="Q146" s="292">
        <v>142</v>
      </c>
      <c r="R146" s="292">
        <v>134</v>
      </c>
      <c r="S146" s="129"/>
    </row>
    <row r="147" spans="1:19" ht="21" customHeight="1">
      <c r="A147" s="488" t="s">
        <v>374</v>
      </c>
      <c r="B147" s="488"/>
      <c r="D147" s="128"/>
      <c r="E147" s="116"/>
      <c r="F147" s="120"/>
      <c r="G147" s="120"/>
      <c r="H147" s="120"/>
      <c r="I147" s="120"/>
      <c r="J147" s="120"/>
      <c r="K147" s="118"/>
      <c r="L147" s="118"/>
      <c r="M147" s="118"/>
      <c r="N147" s="118"/>
      <c r="O147" s="118"/>
      <c r="P147" s="118"/>
      <c r="Q147" s="118"/>
      <c r="R147" s="118"/>
      <c r="S147" s="119"/>
    </row>
    <row r="148" spans="1:19" ht="26.25" customHeight="1">
      <c r="A148" s="506" t="s">
        <v>445</v>
      </c>
      <c r="B148" s="507"/>
      <c r="C148" s="507"/>
      <c r="D148" s="507"/>
      <c r="E148" s="507"/>
      <c r="F148" s="507"/>
      <c r="G148" s="507"/>
      <c r="H148" s="507"/>
      <c r="I148" s="507"/>
      <c r="J148" s="507"/>
      <c r="K148" s="507"/>
      <c r="L148" s="507"/>
      <c r="M148" s="507"/>
      <c r="N148" s="507"/>
      <c r="O148" s="507"/>
      <c r="P148" s="507"/>
      <c r="Q148" s="507"/>
      <c r="R148" s="508"/>
      <c r="S148" s="127"/>
    </row>
    <row r="149" spans="1:19" ht="18.75" thickBot="1">
      <c r="A149" s="131"/>
      <c r="B149" s="131"/>
      <c r="C149" s="131"/>
      <c r="D149" s="131"/>
      <c r="E149" s="131"/>
      <c r="F149" s="259"/>
      <c r="G149" s="260"/>
      <c r="H149" s="267" t="s">
        <v>360</v>
      </c>
      <c r="I149" s="267"/>
      <c r="J149" s="261"/>
      <c r="K149" s="262"/>
      <c r="L149" s="262" t="s">
        <v>361</v>
      </c>
      <c r="M149" s="262"/>
      <c r="N149" s="263"/>
      <c r="O149" s="264"/>
      <c r="P149" s="265" t="s">
        <v>362</v>
      </c>
      <c r="Q149" s="265"/>
      <c r="R149" s="266"/>
      <c r="S149" s="127"/>
    </row>
    <row r="150" spans="1:19" ht="45">
      <c r="A150" s="126" t="s">
        <v>300</v>
      </c>
      <c r="B150" s="126" t="s">
        <v>316</v>
      </c>
      <c r="C150" s="126" t="s">
        <v>317</v>
      </c>
      <c r="D150" s="126" t="s">
        <v>375</v>
      </c>
      <c r="E150" s="126" t="s">
        <v>82</v>
      </c>
      <c r="F150" s="125" t="s">
        <v>302</v>
      </c>
      <c r="G150" s="138" t="s">
        <v>311</v>
      </c>
      <c r="H150" s="139" t="s">
        <v>309</v>
      </c>
      <c r="I150" s="140" t="s">
        <v>366</v>
      </c>
      <c r="J150" s="141" t="s">
        <v>310</v>
      </c>
      <c r="K150" s="132" t="s">
        <v>303</v>
      </c>
      <c r="L150" s="133" t="s">
        <v>367</v>
      </c>
      <c r="M150" s="133" t="s">
        <v>307</v>
      </c>
      <c r="N150" s="134" t="s">
        <v>305</v>
      </c>
      <c r="O150" s="135" t="s">
        <v>306</v>
      </c>
      <c r="P150" s="136" t="s">
        <v>308</v>
      </c>
      <c r="Q150" s="136" t="s">
        <v>368</v>
      </c>
      <c r="R150" s="137" t="s">
        <v>304</v>
      </c>
      <c r="S150" s="117"/>
    </row>
    <row r="151" spans="1:19" ht="25.5">
      <c r="A151" s="284">
        <v>1</v>
      </c>
      <c r="B151" s="294" t="s">
        <v>318</v>
      </c>
      <c r="C151" s="285" t="s">
        <v>376</v>
      </c>
      <c r="D151" s="285">
        <v>1</v>
      </c>
      <c r="E151" s="285" t="s">
        <v>313</v>
      </c>
      <c r="F151" s="288">
        <v>2</v>
      </c>
      <c r="G151" s="288">
        <v>2</v>
      </c>
      <c r="H151" s="287">
        <v>2</v>
      </c>
      <c r="I151" s="287">
        <v>2</v>
      </c>
      <c r="J151" s="287">
        <v>0</v>
      </c>
      <c r="K151" s="287">
        <v>1</v>
      </c>
      <c r="L151" s="287">
        <v>1</v>
      </c>
      <c r="M151" s="287">
        <v>0</v>
      </c>
      <c r="N151" s="287">
        <v>1</v>
      </c>
      <c r="O151" s="287">
        <v>1</v>
      </c>
      <c r="P151" s="287">
        <v>1</v>
      </c>
      <c r="Q151" s="287">
        <v>1</v>
      </c>
      <c r="R151" s="287">
        <v>1</v>
      </c>
      <c r="S151" s="124"/>
    </row>
    <row r="152" spans="1:19" s="255" customFormat="1" ht="39">
      <c r="A152" s="284">
        <v>2</v>
      </c>
      <c r="B152" s="492" t="s">
        <v>377</v>
      </c>
      <c r="C152" s="295" t="s">
        <v>378</v>
      </c>
      <c r="D152" s="295">
        <v>2</v>
      </c>
      <c r="E152" s="286" t="s">
        <v>312</v>
      </c>
      <c r="F152" s="286">
        <v>1</v>
      </c>
      <c r="G152" s="287">
        <v>1</v>
      </c>
      <c r="H152" s="287">
        <v>1</v>
      </c>
      <c r="I152" s="287">
        <v>1</v>
      </c>
      <c r="J152" s="287">
        <v>1</v>
      </c>
      <c r="K152" s="287">
        <v>1</v>
      </c>
      <c r="L152" s="287">
        <v>1</v>
      </c>
      <c r="M152" s="287">
        <v>1</v>
      </c>
      <c r="N152" s="287">
        <v>1</v>
      </c>
      <c r="O152" s="287">
        <v>1</v>
      </c>
      <c r="P152" s="287">
        <v>1</v>
      </c>
      <c r="Q152" s="287">
        <v>1</v>
      </c>
      <c r="R152" s="287">
        <v>1</v>
      </c>
      <c r="S152" s="254"/>
    </row>
    <row r="153" spans="1:19" s="255" customFormat="1" ht="26.25">
      <c r="A153" s="284">
        <v>3</v>
      </c>
      <c r="B153" s="492"/>
      <c r="C153" s="286" t="s">
        <v>144</v>
      </c>
      <c r="D153" s="286">
        <v>2</v>
      </c>
      <c r="E153" s="286" t="s">
        <v>312</v>
      </c>
      <c r="F153" s="286">
        <v>1</v>
      </c>
      <c r="G153" s="287">
        <v>1</v>
      </c>
      <c r="H153" s="287">
        <v>1</v>
      </c>
      <c r="I153" s="287">
        <v>1</v>
      </c>
      <c r="J153" s="287">
        <v>1</v>
      </c>
      <c r="K153" s="287">
        <v>1</v>
      </c>
      <c r="L153" s="287">
        <v>1</v>
      </c>
      <c r="M153" s="287">
        <v>1</v>
      </c>
      <c r="N153" s="287">
        <v>1</v>
      </c>
      <c r="O153" s="287">
        <v>0</v>
      </c>
      <c r="P153" s="287">
        <v>0</v>
      </c>
      <c r="Q153" s="287">
        <v>0</v>
      </c>
      <c r="R153" s="287">
        <v>0</v>
      </c>
      <c r="S153" s="254"/>
    </row>
    <row r="154" spans="1:19" s="255" customFormat="1" ht="26.25">
      <c r="A154" s="284">
        <v>4</v>
      </c>
      <c r="B154" s="492"/>
      <c r="C154" s="295" t="s">
        <v>145</v>
      </c>
      <c r="D154" s="295">
        <v>2</v>
      </c>
      <c r="E154" s="286" t="s">
        <v>312</v>
      </c>
      <c r="F154" s="286">
        <v>1</v>
      </c>
      <c r="G154" s="287">
        <v>1</v>
      </c>
      <c r="H154" s="287">
        <v>1</v>
      </c>
      <c r="I154" s="287">
        <v>1</v>
      </c>
      <c r="J154" s="287">
        <v>1</v>
      </c>
      <c r="K154" s="287">
        <v>1</v>
      </c>
      <c r="L154" s="287">
        <v>1</v>
      </c>
      <c r="M154" s="287">
        <v>1</v>
      </c>
      <c r="N154" s="287">
        <v>1</v>
      </c>
      <c r="O154" s="287">
        <v>0</v>
      </c>
      <c r="P154" s="287">
        <v>0</v>
      </c>
      <c r="Q154" s="287">
        <v>0</v>
      </c>
      <c r="R154" s="287">
        <v>0</v>
      </c>
      <c r="S154" s="254"/>
    </row>
    <row r="155" spans="1:19" s="255" customFormat="1" ht="26.25">
      <c r="A155" s="284">
        <v>5</v>
      </c>
      <c r="B155" s="492"/>
      <c r="C155" s="286" t="s">
        <v>146</v>
      </c>
      <c r="D155" s="286">
        <v>2</v>
      </c>
      <c r="E155" s="286" t="s">
        <v>312</v>
      </c>
      <c r="F155" s="286">
        <v>1</v>
      </c>
      <c r="G155" s="287">
        <v>1</v>
      </c>
      <c r="H155" s="287">
        <v>1</v>
      </c>
      <c r="I155" s="287">
        <v>1</v>
      </c>
      <c r="J155" s="287">
        <v>1</v>
      </c>
      <c r="K155" s="287">
        <v>1</v>
      </c>
      <c r="L155" s="287">
        <v>1</v>
      </c>
      <c r="M155" s="287">
        <v>1</v>
      </c>
      <c r="N155" s="287">
        <v>1</v>
      </c>
      <c r="O155" s="287">
        <v>0</v>
      </c>
      <c r="P155" s="287">
        <v>0</v>
      </c>
      <c r="Q155" s="287">
        <v>0</v>
      </c>
      <c r="R155" s="287">
        <v>0</v>
      </c>
      <c r="S155" s="254"/>
    </row>
    <row r="156" spans="1:19" s="255" customFormat="1" ht="26.25">
      <c r="A156" s="284">
        <v>6</v>
      </c>
      <c r="B156" s="492"/>
      <c r="C156" s="295" t="s">
        <v>147</v>
      </c>
      <c r="D156" s="295">
        <v>2</v>
      </c>
      <c r="E156" s="286" t="s">
        <v>312</v>
      </c>
      <c r="F156" s="286">
        <v>1</v>
      </c>
      <c r="G156" s="287">
        <v>1</v>
      </c>
      <c r="H156" s="287">
        <v>1</v>
      </c>
      <c r="I156" s="287">
        <v>1</v>
      </c>
      <c r="J156" s="287">
        <v>1</v>
      </c>
      <c r="K156" s="287">
        <v>1</v>
      </c>
      <c r="L156" s="287">
        <v>1</v>
      </c>
      <c r="M156" s="287">
        <v>1</v>
      </c>
      <c r="N156" s="287">
        <v>1</v>
      </c>
      <c r="O156" s="287">
        <v>0</v>
      </c>
      <c r="P156" s="287">
        <v>0</v>
      </c>
      <c r="Q156" s="287">
        <v>0</v>
      </c>
      <c r="R156" s="287">
        <v>0</v>
      </c>
      <c r="S156" s="254"/>
    </row>
    <row r="157" spans="1:19" s="255" customFormat="1" ht="25.5">
      <c r="A157" s="284">
        <v>7</v>
      </c>
      <c r="B157" s="492"/>
      <c r="C157" s="285" t="s">
        <v>220</v>
      </c>
      <c r="D157" s="285">
        <v>2</v>
      </c>
      <c r="E157" s="288" t="s">
        <v>315</v>
      </c>
      <c r="F157" s="288">
        <v>4</v>
      </c>
      <c r="G157" s="287">
        <v>4</v>
      </c>
      <c r="H157" s="287">
        <v>4</v>
      </c>
      <c r="I157" s="287">
        <v>4</v>
      </c>
      <c r="J157" s="287">
        <v>4</v>
      </c>
      <c r="K157" s="287">
        <v>1</v>
      </c>
      <c r="L157" s="287">
        <v>1</v>
      </c>
      <c r="M157" s="287">
        <v>1</v>
      </c>
      <c r="N157" s="287">
        <v>1</v>
      </c>
      <c r="O157" s="287">
        <v>0</v>
      </c>
      <c r="P157" s="287">
        <v>0</v>
      </c>
      <c r="Q157" s="287">
        <v>0</v>
      </c>
      <c r="R157" s="287">
        <v>0</v>
      </c>
      <c r="S157" s="254"/>
    </row>
    <row r="158" spans="1:19" s="255" customFormat="1" ht="25.5">
      <c r="A158" s="284">
        <v>8</v>
      </c>
      <c r="B158" s="492"/>
      <c r="C158" s="285" t="s">
        <v>221</v>
      </c>
      <c r="D158" s="285">
        <v>2</v>
      </c>
      <c r="E158" s="288" t="s">
        <v>315</v>
      </c>
      <c r="F158" s="288">
        <v>4</v>
      </c>
      <c r="G158" s="287">
        <v>4</v>
      </c>
      <c r="H158" s="287">
        <v>4</v>
      </c>
      <c r="I158" s="287">
        <v>4</v>
      </c>
      <c r="J158" s="287">
        <v>4</v>
      </c>
      <c r="K158" s="287">
        <v>1</v>
      </c>
      <c r="L158" s="287">
        <v>1</v>
      </c>
      <c r="M158" s="287">
        <v>1</v>
      </c>
      <c r="N158" s="287">
        <v>1</v>
      </c>
      <c r="O158" s="287">
        <v>0</v>
      </c>
      <c r="P158" s="287">
        <v>0</v>
      </c>
      <c r="Q158" s="287">
        <v>0</v>
      </c>
      <c r="R158" s="287">
        <v>0</v>
      </c>
      <c r="S158" s="254"/>
    </row>
    <row r="159" spans="1:19" s="255" customFormat="1" ht="39">
      <c r="A159" s="284">
        <v>9</v>
      </c>
      <c r="B159" s="492"/>
      <c r="C159" s="286" t="s">
        <v>379</v>
      </c>
      <c r="D159" s="286">
        <v>2</v>
      </c>
      <c r="E159" s="286" t="s">
        <v>312</v>
      </c>
      <c r="F159" s="286">
        <v>1</v>
      </c>
      <c r="G159" s="287">
        <v>1</v>
      </c>
      <c r="H159" s="287">
        <v>1</v>
      </c>
      <c r="I159" s="287">
        <v>1</v>
      </c>
      <c r="J159" s="287">
        <v>1</v>
      </c>
      <c r="K159" s="287">
        <v>1</v>
      </c>
      <c r="L159" s="287">
        <v>1</v>
      </c>
      <c r="M159" s="287">
        <v>1</v>
      </c>
      <c r="N159" s="287">
        <v>1</v>
      </c>
      <c r="O159" s="287">
        <v>0</v>
      </c>
      <c r="P159" s="287">
        <v>0</v>
      </c>
      <c r="Q159" s="287">
        <v>0</v>
      </c>
      <c r="R159" s="287">
        <v>0</v>
      </c>
      <c r="S159" s="254"/>
    </row>
    <row r="160" spans="1:19" s="255" customFormat="1" ht="39">
      <c r="A160" s="284">
        <v>10</v>
      </c>
      <c r="B160" s="492" t="s">
        <v>380</v>
      </c>
      <c r="C160" s="295" t="s">
        <v>381</v>
      </c>
      <c r="D160" s="295">
        <v>2</v>
      </c>
      <c r="E160" s="286" t="s">
        <v>312</v>
      </c>
      <c r="F160" s="286">
        <v>1</v>
      </c>
      <c r="G160" s="287">
        <v>1</v>
      </c>
      <c r="H160" s="287">
        <v>1</v>
      </c>
      <c r="I160" s="287">
        <v>1</v>
      </c>
      <c r="J160" s="287">
        <v>1</v>
      </c>
      <c r="K160" s="287">
        <v>1</v>
      </c>
      <c r="L160" s="287">
        <v>1</v>
      </c>
      <c r="M160" s="287">
        <v>1</v>
      </c>
      <c r="N160" s="287">
        <v>1</v>
      </c>
      <c r="O160" s="287">
        <v>1</v>
      </c>
      <c r="P160" s="287">
        <v>1</v>
      </c>
      <c r="Q160" s="287">
        <v>1</v>
      </c>
      <c r="R160" s="287">
        <v>1</v>
      </c>
      <c r="S160" s="254"/>
    </row>
    <row r="161" spans="1:19" s="255" customFormat="1" ht="25.5">
      <c r="A161" s="284">
        <v>11</v>
      </c>
      <c r="B161" s="492"/>
      <c r="C161" s="285" t="s">
        <v>382</v>
      </c>
      <c r="D161" s="285">
        <v>2</v>
      </c>
      <c r="E161" s="288" t="s">
        <v>315</v>
      </c>
      <c r="F161" s="288">
        <v>4</v>
      </c>
      <c r="G161" s="287">
        <v>4</v>
      </c>
      <c r="H161" s="287">
        <v>4</v>
      </c>
      <c r="I161" s="287">
        <v>4</v>
      </c>
      <c r="J161" s="287">
        <v>4</v>
      </c>
      <c r="K161" s="287">
        <v>1</v>
      </c>
      <c r="L161" s="287">
        <v>1</v>
      </c>
      <c r="M161" s="287">
        <v>1</v>
      </c>
      <c r="N161" s="287">
        <v>1</v>
      </c>
      <c r="O161" s="287">
        <v>0</v>
      </c>
      <c r="P161" s="287">
        <v>0</v>
      </c>
      <c r="Q161" s="287">
        <v>0</v>
      </c>
      <c r="R161" s="287">
        <v>0</v>
      </c>
      <c r="S161" s="254"/>
    </row>
    <row r="162" spans="1:19" s="255" customFormat="1" ht="25.5">
      <c r="A162" s="284">
        <v>12</v>
      </c>
      <c r="B162" s="492"/>
      <c r="C162" s="285" t="s">
        <v>383</v>
      </c>
      <c r="D162" s="285">
        <v>2</v>
      </c>
      <c r="E162" s="288" t="s">
        <v>315</v>
      </c>
      <c r="F162" s="288">
        <v>4</v>
      </c>
      <c r="G162" s="287">
        <v>4</v>
      </c>
      <c r="H162" s="287">
        <v>4</v>
      </c>
      <c r="I162" s="287">
        <v>4</v>
      </c>
      <c r="J162" s="287">
        <v>4</v>
      </c>
      <c r="K162" s="287">
        <v>1</v>
      </c>
      <c r="L162" s="287">
        <v>1</v>
      </c>
      <c r="M162" s="287">
        <v>1</v>
      </c>
      <c r="N162" s="287">
        <v>1</v>
      </c>
      <c r="O162" s="287">
        <v>0</v>
      </c>
      <c r="P162" s="287">
        <v>0</v>
      </c>
      <c r="Q162" s="287">
        <v>0</v>
      </c>
      <c r="R162" s="287">
        <v>0</v>
      </c>
      <c r="S162" s="254"/>
    </row>
    <row r="163" spans="1:19" s="255" customFormat="1" ht="25.5">
      <c r="A163" s="284">
        <v>13</v>
      </c>
      <c r="B163" s="492"/>
      <c r="C163" s="288" t="s">
        <v>384</v>
      </c>
      <c r="D163" s="288">
        <v>2</v>
      </c>
      <c r="E163" s="288" t="s">
        <v>313</v>
      </c>
      <c r="F163" s="288">
        <v>2</v>
      </c>
      <c r="G163" s="287">
        <v>2</v>
      </c>
      <c r="H163" s="287">
        <v>2</v>
      </c>
      <c r="I163" s="287">
        <v>2</v>
      </c>
      <c r="J163" s="287">
        <v>2</v>
      </c>
      <c r="K163" s="289">
        <v>1</v>
      </c>
      <c r="L163" s="287">
        <v>1</v>
      </c>
      <c r="M163" s="289">
        <v>1</v>
      </c>
      <c r="N163" s="289">
        <v>1</v>
      </c>
      <c r="O163" s="289">
        <v>0</v>
      </c>
      <c r="P163" s="289">
        <v>0</v>
      </c>
      <c r="Q163" s="289">
        <v>0</v>
      </c>
      <c r="R163" s="289">
        <v>0</v>
      </c>
      <c r="S163" s="254"/>
    </row>
    <row r="164" spans="1:19" s="255" customFormat="1" ht="25.5">
      <c r="A164" s="284">
        <v>14</v>
      </c>
      <c r="B164" s="492"/>
      <c r="C164" s="288" t="s">
        <v>385</v>
      </c>
      <c r="D164" s="288">
        <v>2</v>
      </c>
      <c r="E164" s="288" t="s">
        <v>313</v>
      </c>
      <c r="F164" s="288">
        <v>2</v>
      </c>
      <c r="G164" s="287">
        <v>2</v>
      </c>
      <c r="H164" s="287">
        <v>2</v>
      </c>
      <c r="I164" s="287">
        <v>2</v>
      </c>
      <c r="J164" s="287">
        <v>2</v>
      </c>
      <c r="K164" s="289">
        <v>1</v>
      </c>
      <c r="L164" s="287">
        <v>1</v>
      </c>
      <c r="M164" s="289">
        <v>1</v>
      </c>
      <c r="N164" s="289">
        <v>1</v>
      </c>
      <c r="O164" s="289">
        <v>0</v>
      </c>
      <c r="P164" s="289">
        <v>0</v>
      </c>
      <c r="Q164" s="289">
        <v>0</v>
      </c>
      <c r="R164" s="289">
        <v>0</v>
      </c>
      <c r="S164" s="254"/>
    </row>
    <row r="165" spans="1:19" s="255" customFormat="1" ht="25.5">
      <c r="A165" s="284">
        <v>15</v>
      </c>
      <c r="B165" s="294" t="s">
        <v>319</v>
      </c>
      <c r="C165" s="285" t="s">
        <v>222</v>
      </c>
      <c r="D165" s="285">
        <v>1</v>
      </c>
      <c r="E165" s="288" t="s">
        <v>315</v>
      </c>
      <c r="F165" s="288">
        <v>4</v>
      </c>
      <c r="G165" s="287">
        <v>4</v>
      </c>
      <c r="H165" s="287">
        <v>4</v>
      </c>
      <c r="I165" s="287">
        <v>4</v>
      </c>
      <c r="J165" s="287">
        <v>0</v>
      </c>
      <c r="K165" s="287">
        <v>1</v>
      </c>
      <c r="L165" s="287">
        <v>1</v>
      </c>
      <c r="M165" s="287">
        <v>0</v>
      </c>
      <c r="N165" s="287">
        <v>1</v>
      </c>
      <c r="O165" s="287">
        <v>1</v>
      </c>
      <c r="P165" s="287">
        <v>1</v>
      </c>
      <c r="Q165" s="287">
        <v>1</v>
      </c>
      <c r="R165" s="296">
        <v>0</v>
      </c>
      <c r="S165" s="254"/>
    </row>
    <row r="166" spans="1:19" s="255" customFormat="1" ht="30">
      <c r="A166" s="284">
        <v>16</v>
      </c>
      <c r="B166" s="297" t="s">
        <v>320</v>
      </c>
      <c r="C166" s="288" t="s">
        <v>199</v>
      </c>
      <c r="D166" s="288">
        <v>1</v>
      </c>
      <c r="E166" s="288" t="s">
        <v>312</v>
      </c>
      <c r="F166" s="288">
        <v>1</v>
      </c>
      <c r="G166" s="287">
        <v>1</v>
      </c>
      <c r="H166" s="287">
        <v>1</v>
      </c>
      <c r="I166" s="287">
        <v>1</v>
      </c>
      <c r="J166" s="287">
        <v>0</v>
      </c>
      <c r="K166" s="289">
        <v>1</v>
      </c>
      <c r="L166" s="287">
        <v>1</v>
      </c>
      <c r="M166" s="289">
        <v>0</v>
      </c>
      <c r="N166" s="289">
        <v>1</v>
      </c>
      <c r="O166" s="289">
        <v>1</v>
      </c>
      <c r="P166" s="289">
        <v>1</v>
      </c>
      <c r="Q166" s="289">
        <v>1</v>
      </c>
      <c r="R166" s="289">
        <v>1</v>
      </c>
      <c r="S166" s="124"/>
    </row>
    <row r="167" spans="1:19" s="255" customFormat="1" ht="25.5">
      <c r="A167" s="284">
        <v>17</v>
      </c>
      <c r="B167" s="297" t="s">
        <v>321</v>
      </c>
      <c r="C167" s="288" t="s">
        <v>200</v>
      </c>
      <c r="D167" s="288">
        <v>1</v>
      </c>
      <c r="E167" s="288" t="s">
        <v>312</v>
      </c>
      <c r="F167" s="288">
        <v>1</v>
      </c>
      <c r="G167" s="287">
        <v>1</v>
      </c>
      <c r="H167" s="287">
        <v>1</v>
      </c>
      <c r="I167" s="287">
        <v>1</v>
      </c>
      <c r="J167" s="287">
        <v>0</v>
      </c>
      <c r="K167" s="289">
        <v>1</v>
      </c>
      <c r="L167" s="287">
        <v>1</v>
      </c>
      <c r="M167" s="289">
        <v>0</v>
      </c>
      <c r="N167" s="289">
        <v>1</v>
      </c>
      <c r="O167" s="289">
        <v>1</v>
      </c>
      <c r="P167" s="289">
        <v>1</v>
      </c>
      <c r="Q167" s="289">
        <v>1</v>
      </c>
      <c r="R167" s="289">
        <v>1</v>
      </c>
      <c r="S167" s="124"/>
    </row>
    <row r="168" spans="1:19" s="255" customFormat="1" ht="39.75" customHeight="1">
      <c r="A168" s="284">
        <v>18</v>
      </c>
      <c r="B168" s="493" t="s">
        <v>386</v>
      </c>
      <c r="C168" s="295" t="s">
        <v>447</v>
      </c>
      <c r="D168" s="295">
        <v>2</v>
      </c>
      <c r="E168" s="286" t="s">
        <v>312</v>
      </c>
      <c r="F168" s="286">
        <v>1</v>
      </c>
      <c r="G168" s="287">
        <v>1</v>
      </c>
      <c r="H168" s="287">
        <v>1</v>
      </c>
      <c r="I168" s="287">
        <v>1</v>
      </c>
      <c r="J168" s="287">
        <v>1</v>
      </c>
      <c r="K168" s="287">
        <v>0</v>
      </c>
      <c r="L168" s="287">
        <v>1</v>
      </c>
      <c r="M168" s="287">
        <v>0</v>
      </c>
      <c r="N168" s="287">
        <v>1</v>
      </c>
      <c r="O168" s="287">
        <v>1</v>
      </c>
      <c r="P168" s="287">
        <v>1</v>
      </c>
      <c r="Q168" s="287">
        <v>1</v>
      </c>
      <c r="R168" s="287">
        <v>0</v>
      </c>
      <c r="S168" s="254"/>
    </row>
    <row r="169" spans="1:19" s="255" customFormat="1" ht="30" customHeight="1">
      <c r="A169" s="284">
        <v>19</v>
      </c>
      <c r="B169" s="493"/>
      <c r="C169" s="288" t="s">
        <v>216</v>
      </c>
      <c r="D169" s="288">
        <v>2</v>
      </c>
      <c r="E169" s="285" t="s">
        <v>314</v>
      </c>
      <c r="F169" s="285">
        <v>2</v>
      </c>
      <c r="G169" s="287">
        <v>2</v>
      </c>
      <c r="H169" s="287">
        <v>2</v>
      </c>
      <c r="I169" s="287">
        <v>2</v>
      </c>
      <c r="J169" s="287">
        <v>2</v>
      </c>
      <c r="K169" s="289">
        <v>1</v>
      </c>
      <c r="L169" s="287">
        <v>1</v>
      </c>
      <c r="M169" s="289">
        <v>0</v>
      </c>
      <c r="N169" s="289">
        <v>1</v>
      </c>
      <c r="O169" s="289">
        <v>0</v>
      </c>
      <c r="P169" s="289">
        <v>0</v>
      </c>
      <c r="Q169" s="289">
        <v>0</v>
      </c>
      <c r="R169" s="289">
        <v>1</v>
      </c>
      <c r="S169" s="254"/>
    </row>
    <row r="170" spans="1:19" s="255" customFormat="1" ht="51.75">
      <c r="A170" s="284">
        <v>20</v>
      </c>
      <c r="B170" s="493" t="s">
        <v>387</v>
      </c>
      <c r="C170" s="286" t="s">
        <v>388</v>
      </c>
      <c r="D170" s="286">
        <v>2</v>
      </c>
      <c r="E170" s="286" t="s">
        <v>312</v>
      </c>
      <c r="F170" s="286">
        <v>1</v>
      </c>
      <c r="G170" s="287">
        <v>1</v>
      </c>
      <c r="H170" s="287">
        <v>1</v>
      </c>
      <c r="I170" s="287">
        <v>1</v>
      </c>
      <c r="J170" s="287">
        <v>1</v>
      </c>
      <c r="K170" s="287">
        <v>1</v>
      </c>
      <c r="L170" s="287">
        <v>1</v>
      </c>
      <c r="M170" s="287">
        <v>1</v>
      </c>
      <c r="N170" s="287">
        <v>1</v>
      </c>
      <c r="O170" s="287">
        <v>1</v>
      </c>
      <c r="P170" s="287">
        <v>1</v>
      </c>
      <c r="Q170" s="287">
        <v>1</v>
      </c>
      <c r="R170" s="287">
        <v>1</v>
      </c>
      <c r="S170" s="254"/>
    </row>
    <row r="171" spans="1:19" s="255" customFormat="1" ht="39">
      <c r="A171" s="284">
        <v>21</v>
      </c>
      <c r="B171" s="493"/>
      <c r="C171" s="286" t="s">
        <v>389</v>
      </c>
      <c r="D171" s="286">
        <v>2</v>
      </c>
      <c r="E171" s="286" t="s">
        <v>312</v>
      </c>
      <c r="F171" s="286">
        <v>1</v>
      </c>
      <c r="G171" s="287">
        <v>1</v>
      </c>
      <c r="H171" s="287">
        <v>1</v>
      </c>
      <c r="I171" s="287">
        <v>1</v>
      </c>
      <c r="J171" s="287">
        <v>1</v>
      </c>
      <c r="K171" s="287">
        <v>1</v>
      </c>
      <c r="L171" s="287">
        <v>1</v>
      </c>
      <c r="M171" s="287">
        <v>1</v>
      </c>
      <c r="N171" s="287">
        <v>1</v>
      </c>
      <c r="O171" s="287">
        <v>0</v>
      </c>
      <c r="P171" s="287">
        <v>0</v>
      </c>
      <c r="Q171" s="287">
        <v>0</v>
      </c>
      <c r="R171" s="287">
        <v>0</v>
      </c>
      <c r="S171" s="254"/>
    </row>
    <row r="172" spans="1:19" s="255" customFormat="1" ht="39">
      <c r="A172" s="284">
        <v>22</v>
      </c>
      <c r="B172" s="493"/>
      <c r="C172" s="295" t="s">
        <v>223</v>
      </c>
      <c r="D172" s="295">
        <v>2</v>
      </c>
      <c r="E172" s="286" t="s">
        <v>312</v>
      </c>
      <c r="F172" s="286">
        <v>1</v>
      </c>
      <c r="G172" s="287">
        <v>1</v>
      </c>
      <c r="H172" s="287">
        <v>1</v>
      </c>
      <c r="I172" s="287">
        <v>1</v>
      </c>
      <c r="J172" s="287">
        <v>1</v>
      </c>
      <c r="K172" s="287">
        <v>1</v>
      </c>
      <c r="L172" s="287">
        <v>1</v>
      </c>
      <c r="M172" s="287">
        <v>1</v>
      </c>
      <c r="N172" s="287">
        <v>1</v>
      </c>
      <c r="O172" s="287">
        <v>0</v>
      </c>
      <c r="P172" s="287">
        <v>0</v>
      </c>
      <c r="Q172" s="287">
        <v>0</v>
      </c>
      <c r="R172" s="287">
        <v>0</v>
      </c>
      <c r="S172" s="254"/>
    </row>
    <row r="173" spans="1:19" s="255" customFormat="1" ht="38.25">
      <c r="A173" s="284">
        <v>23</v>
      </c>
      <c r="B173" s="493"/>
      <c r="C173" s="285" t="s">
        <v>224</v>
      </c>
      <c r="D173" s="285">
        <v>2</v>
      </c>
      <c r="E173" s="288" t="s">
        <v>315</v>
      </c>
      <c r="F173" s="288">
        <v>4</v>
      </c>
      <c r="G173" s="287">
        <v>4</v>
      </c>
      <c r="H173" s="287">
        <v>4</v>
      </c>
      <c r="I173" s="287">
        <v>4</v>
      </c>
      <c r="J173" s="287">
        <v>4</v>
      </c>
      <c r="K173" s="287">
        <v>1</v>
      </c>
      <c r="L173" s="287">
        <v>1</v>
      </c>
      <c r="M173" s="287">
        <v>1</v>
      </c>
      <c r="N173" s="287">
        <v>1</v>
      </c>
      <c r="O173" s="287">
        <v>0</v>
      </c>
      <c r="P173" s="287">
        <v>0</v>
      </c>
      <c r="Q173" s="287">
        <v>0</v>
      </c>
      <c r="R173" s="287">
        <v>0</v>
      </c>
      <c r="S173" s="254"/>
    </row>
    <row r="174" spans="1:19" s="255" customFormat="1" ht="38.25">
      <c r="A174" s="284">
        <v>24</v>
      </c>
      <c r="B174" s="493"/>
      <c r="C174" s="285" t="s">
        <v>390</v>
      </c>
      <c r="D174" s="285">
        <v>2</v>
      </c>
      <c r="E174" s="288" t="s">
        <v>315</v>
      </c>
      <c r="F174" s="288">
        <v>4</v>
      </c>
      <c r="G174" s="287">
        <v>4</v>
      </c>
      <c r="H174" s="287">
        <v>4</v>
      </c>
      <c r="I174" s="287">
        <v>4</v>
      </c>
      <c r="J174" s="287">
        <v>4</v>
      </c>
      <c r="K174" s="287">
        <v>1</v>
      </c>
      <c r="L174" s="287">
        <v>1</v>
      </c>
      <c r="M174" s="287">
        <v>1</v>
      </c>
      <c r="N174" s="287">
        <v>1</v>
      </c>
      <c r="O174" s="287">
        <v>0</v>
      </c>
      <c r="P174" s="287">
        <v>0</v>
      </c>
      <c r="Q174" s="287">
        <v>0</v>
      </c>
      <c r="R174" s="287">
        <v>0</v>
      </c>
      <c r="S174" s="254"/>
    </row>
    <row r="175" spans="1:19" s="255" customFormat="1" ht="38.25">
      <c r="A175" s="284">
        <v>25</v>
      </c>
      <c r="B175" s="493"/>
      <c r="C175" s="288" t="s">
        <v>201</v>
      </c>
      <c r="D175" s="288">
        <v>2</v>
      </c>
      <c r="E175" s="288" t="s">
        <v>313</v>
      </c>
      <c r="F175" s="288">
        <v>2</v>
      </c>
      <c r="G175" s="287">
        <v>2</v>
      </c>
      <c r="H175" s="287">
        <v>2</v>
      </c>
      <c r="I175" s="287">
        <v>2</v>
      </c>
      <c r="J175" s="287">
        <v>2</v>
      </c>
      <c r="K175" s="289">
        <v>1</v>
      </c>
      <c r="L175" s="287">
        <v>1</v>
      </c>
      <c r="M175" s="289">
        <v>1</v>
      </c>
      <c r="N175" s="289">
        <v>1</v>
      </c>
      <c r="O175" s="289">
        <v>0</v>
      </c>
      <c r="P175" s="289">
        <v>0</v>
      </c>
      <c r="Q175" s="289">
        <v>0</v>
      </c>
      <c r="R175" s="289">
        <v>0</v>
      </c>
      <c r="S175" s="254"/>
    </row>
    <row r="176" spans="1:19" s="255" customFormat="1" ht="38.25">
      <c r="A176" s="284">
        <v>26</v>
      </c>
      <c r="B176" s="493"/>
      <c r="C176" s="288" t="s">
        <v>269</v>
      </c>
      <c r="D176" s="288">
        <v>2</v>
      </c>
      <c r="E176" s="288" t="s">
        <v>313</v>
      </c>
      <c r="F176" s="288">
        <v>2</v>
      </c>
      <c r="G176" s="287">
        <v>2</v>
      </c>
      <c r="H176" s="287">
        <v>2</v>
      </c>
      <c r="I176" s="287">
        <v>2</v>
      </c>
      <c r="J176" s="287">
        <v>2</v>
      </c>
      <c r="K176" s="289">
        <v>1</v>
      </c>
      <c r="L176" s="287">
        <v>1</v>
      </c>
      <c r="M176" s="289">
        <v>1</v>
      </c>
      <c r="N176" s="289">
        <v>1</v>
      </c>
      <c r="O176" s="289">
        <v>0</v>
      </c>
      <c r="P176" s="289">
        <v>0</v>
      </c>
      <c r="Q176" s="289">
        <v>0</v>
      </c>
      <c r="R176" s="289">
        <v>0</v>
      </c>
      <c r="S176" s="254"/>
    </row>
    <row r="177" spans="1:19" s="255" customFormat="1" ht="38.25">
      <c r="A177" s="284">
        <v>27</v>
      </c>
      <c r="B177" s="492" t="s">
        <v>391</v>
      </c>
      <c r="C177" s="285" t="s">
        <v>270</v>
      </c>
      <c r="D177" s="285">
        <v>2</v>
      </c>
      <c r="E177" s="288" t="s">
        <v>315</v>
      </c>
      <c r="F177" s="288">
        <v>4</v>
      </c>
      <c r="G177" s="287">
        <v>4</v>
      </c>
      <c r="H177" s="287">
        <v>4</v>
      </c>
      <c r="I177" s="287">
        <v>4</v>
      </c>
      <c r="J177" s="287">
        <v>0</v>
      </c>
      <c r="K177" s="287">
        <v>1</v>
      </c>
      <c r="L177" s="287">
        <v>1</v>
      </c>
      <c r="M177" s="287">
        <v>0</v>
      </c>
      <c r="N177" s="287">
        <v>1</v>
      </c>
      <c r="O177" s="287">
        <v>1</v>
      </c>
      <c r="P177" s="287">
        <v>1</v>
      </c>
      <c r="Q177" s="287">
        <v>1</v>
      </c>
      <c r="R177" s="287">
        <v>0</v>
      </c>
      <c r="S177" s="254"/>
    </row>
    <row r="178" spans="1:19" s="255" customFormat="1" ht="25.5">
      <c r="A178" s="284">
        <v>28</v>
      </c>
      <c r="B178" s="492"/>
      <c r="C178" s="285" t="s">
        <v>392</v>
      </c>
      <c r="D178" s="285">
        <v>2</v>
      </c>
      <c r="E178" s="288" t="s">
        <v>313</v>
      </c>
      <c r="F178" s="288">
        <v>2</v>
      </c>
      <c r="G178" s="287">
        <v>2</v>
      </c>
      <c r="H178" s="287">
        <v>2</v>
      </c>
      <c r="I178" s="287">
        <v>2</v>
      </c>
      <c r="J178" s="287">
        <v>0</v>
      </c>
      <c r="K178" s="287">
        <v>1</v>
      </c>
      <c r="L178" s="287">
        <v>1</v>
      </c>
      <c r="M178" s="287">
        <v>0</v>
      </c>
      <c r="N178" s="287">
        <v>1</v>
      </c>
      <c r="O178" s="287">
        <v>0</v>
      </c>
      <c r="P178" s="287">
        <v>0</v>
      </c>
      <c r="Q178" s="287">
        <v>0</v>
      </c>
      <c r="R178" s="287">
        <v>1</v>
      </c>
      <c r="S178" s="124"/>
    </row>
    <row r="179" spans="1:19" s="269" customFormat="1">
      <c r="A179" s="489" t="s">
        <v>446</v>
      </c>
      <c r="B179" s="490"/>
      <c r="C179" s="491"/>
      <c r="D179" s="487" t="s">
        <v>393</v>
      </c>
      <c r="E179" s="487"/>
      <c r="F179" s="298">
        <v>59</v>
      </c>
      <c r="G179" s="299">
        <v>59</v>
      </c>
      <c r="H179" s="299">
        <v>59</v>
      </c>
      <c r="I179" s="299">
        <v>59</v>
      </c>
      <c r="J179" s="299">
        <v>45</v>
      </c>
      <c r="K179" s="300">
        <v>27</v>
      </c>
      <c r="L179" s="300">
        <v>28</v>
      </c>
      <c r="M179" s="300">
        <v>20</v>
      </c>
      <c r="N179" s="300">
        <v>28</v>
      </c>
      <c r="O179" s="301">
        <v>9</v>
      </c>
      <c r="P179" s="301">
        <v>9</v>
      </c>
      <c r="Q179" s="301">
        <v>9</v>
      </c>
      <c r="R179" s="301">
        <v>8</v>
      </c>
      <c r="S179" s="270"/>
    </row>
    <row r="180" spans="1:19" s="269" customFormat="1" ht="14.25">
      <c r="B180" s="268"/>
      <c r="E180" s="293"/>
    </row>
    <row r="181" spans="1:19" s="269" customFormat="1">
      <c r="A181" s="276" t="s">
        <v>394</v>
      </c>
      <c r="B181" s="278"/>
      <c r="C181" s="275" t="s">
        <v>322</v>
      </c>
      <c r="D181" s="275"/>
      <c r="E181" s="275"/>
      <c r="F181" s="123">
        <v>225</v>
      </c>
      <c r="G181" s="271">
        <v>225</v>
      </c>
      <c r="H181" s="271">
        <v>225</v>
      </c>
      <c r="I181" s="271">
        <v>225</v>
      </c>
      <c r="J181" s="271">
        <v>45</v>
      </c>
      <c r="K181" s="302">
        <v>169</v>
      </c>
      <c r="L181" s="302">
        <v>170</v>
      </c>
      <c r="M181" s="302">
        <v>20</v>
      </c>
      <c r="N181" s="302">
        <v>170</v>
      </c>
      <c r="O181" s="272">
        <v>151</v>
      </c>
      <c r="P181" s="272">
        <v>151</v>
      </c>
      <c r="Q181" s="272">
        <v>151</v>
      </c>
      <c r="R181" s="272">
        <v>142</v>
      </c>
      <c r="S181" s="270"/>
    </row>
    <row r="182" spans="1:19" s="269" customFormat="1">
      <c r="A182" s="277" t="s">
        <v>395</v>
      </c>
      <c r="B182" s="273"/>
      <c r="D182" s="274"/>
      <c r="E182" s="274"/>
    </row>
  </sheetData>
  <sheetProtection password="EF3F" sheet="1" objects="1" scenarios="1"/>
  <autoFilter ref="A3:R3"/>
  <mergeCells count="15">
    <mergeCell ref="A1:R1"/>
    <mergeCell ref="G2:J2"/>
    <mergeCell ref="K2:N2"/>
    <mergeCell ref="O2:R2"/>
    <mergeCell ref="B152:B159"/>
    <mergeCell ref="A148:R148"/>
    <mergeCell ref="A146:B146"/>
    <mergeCell ref="C146:D146"/>
    <mergeCell ref="D179:E179"/>
    <mergeCell ref="A147:B147"/>
    <mergeCell ref="A179:C179"/>
    <mergeCell ref="B160:B164"/>
    <mergeCell ref="B168:B169"/>
    <mergeCell ref="B170:B176"/>
    <mergeCell ref="B177:B178"/>
  </mergeCells>
  <pageMargins left="0.51181102362204722" right="0.51181102362204722" top="0.78740157480314965" bottom="0.78740157480314965" header="0.31496062992125984" footer="0.31496062992125984"/>
  <pageSetup paperSize="9" scale="59" fitToHeight="4" orientation="landscape" r:id="rId1"/>
</worksheet>
</file>

<file path=xl/worksheets/sheet9.xml><?xml version="1.0" encoding="utf-8"?>
<worksheet xmlns="http://schemas.openxmlformats.org/spreadsheetml/2006/main" xmlns:r="http://schemas.openxmlformats.org/officeDocument/2006/relationships">
  <sheetPr>
    <tabColor rgb="FF000000"/>
    <pageSetUpPr fitToPage="1"/>
  </sheetPr>
  <dimension ref="A1:G13"/>
  <sheetViews>
    <sheetView workbookViewId="0">
      <selection activeCell="F26" sqref="F26"/>
    </sheetView>
  </sheetViews>
  <sheetFormatPr defaultRowHeight="15"/>
  <cols>
    <col min="2" max="2" width="23" customWidth="1"/>
    <col min="3" max="3" width="19.28515625" customWidth="1"/>
    <col min="4" max="4" width="17.5703125" bestFit="1" customWidth="1"/>
    <col min="5" max="5" width="20.85546875" style="111" bestFit="1" customWidth="1"/>
    <col min="6" max="6" width="21.85546875" style="111" customWidth="1"/>
    <col min="7" max="7" width="25.42578125" customWidth="1"/>
  </cols>
  <sheetData>
    <row r="1" spans="1:7" ht="30.75" customHeight="1" thickBot="1">
      <c r="A1" s="513" t="s">
        <v>336</v>
      </c>
      <c r="B1" s="513"/>
      <c r="C1" s="513"/>
      <c r="D1" s="513"/>
      <c r="E1" s="513"/>
      <c r="F1" s="513"/>
      <c r="G1" s="513"/>
    </row>
    <row r="2" spans="1:7" ht="30.75" thickBot="1">
      <c r="A2" s="314" t="s">
        <v>334</v>
      </c>
      <c r="B2" s="315" t="s">
        <v>337</v>
      </c>
      <c r="C2" s="316" t="s">
        <v>338</v>
      </c>
      <c r="D2" s="314" t="s">
        <v>339</v>
      </c>
      <c r="E2" s="316" t="s">
        <v>344</v>
      </c>
      <c r="F2" s="316" t="s">
        <v>340</v>
      </c>
      <c r="G2" s="316" t="s">
        <v>341</v>
      </c>
    </row>
    <row r="3" spans="1:7">
      <c r="A3" s="48">
        <v>1</v>
      </c>
      <c r="B3" s="61" t="s">
        <v>343</v>
      </c>
      <c r="C3" s="62">
        <v>12</v>
      </c>
      <c r="D3" s="323"/>
      <c r="E3" s="48">
        <v>450</v>
      </c>
      <c r="F3" s="67">
        <f>'Locais mat e equip.'!$F$181</f>
        <v>225</v>
      </c>
      <c r="G3" s="73">
        <f>((D3/C3)*E3)/F3</f>
        <v>0</v>
      </c>
    </row>
    <row r="4" spans="1:7">
      <c r="A4" s="42">
        <v>2</v>
      </c>
      <c r="B4" s="63" t="s">
        <v>244</v>
      </c>
      <c r="C4" s="64">
        <v>12</v>
      </c>
      <c r="D4" s="324"/>
      <c r="E4" s="48">
        <f>('Locais mat e equip.'!$F$181)*2</f>
        <v>450</v>
      </c>
      <c r="F4" s="143">
        <f>'Locais mat e equip.'!$F$181</f>
        <v>225</v>
      </c>
      <c r="G4" s="65">
        <f t="shared" ref="G4:G11" si="0">((D4/C4)*E4)/F4</f>
        <v>0</v>
      </c>
    </row>
    <row r="5" spans="1:7">
      <c r="A5" s="48">
        <v>3</v>
      </c>
      <c r="B5" s="63" t="s">
        <v>245</v>
      </c>
      <c r="C5" s="64">
        <v>12</v>
      </c>
      <c r="D5" s="324"/>
      <c r="E5" s="48">
        <f>('Locais mat e equip.'!$F$181)*2</f>
        <v>450</v>
      </c>
      <c r="F5" s="143">
        <f>'Locais mat e equip.'!$F$181</f>
        <v>225</v>
      </c>
      <c r="G5" s="65">
        <f t="shared" si="0"/>
        <v>0</v>
      </c>
    </row>
    <row r="6" spans="1:7">
      <c r="A6" s="42">
        <v>4</v>
      </c>
      <c r="B6" s="63" t="s">
        <v>342</v>
      </c>
      <c r="C6" s="64">
        <v>12</v>
      </c>
      <c r="D6" s="324"/>
      <c r="E6" s="48">
        <f>('Locais mat e equip.'!$F$181)*2</f>
        <v>450</v>
      </c>
      <c r="F6" s="143">
        <f>'Locais mat e equip.'!$F$181</f>
        <v>225</v>
      </c>
      <c r="G6" s="65">
        <f t="shared" si="0"/>
        <v>0</v>
      </c>
    </row>
    <row r="7" spans="1:7">
      <c r="A7" s="48">
        <v>5</v>
      </c>
      <c r="B7" s="63" t="s">
        <v>248</v>
      </c>
      <c r="C7" s="64">
        <v>12</v>
      </c>
      <c r="D7" s="324"/>
      <c r="E7" s="48">
        <f>('Locais mat e equip.'!$F$181)</f>
        <v>225</v>
      </c>
      <c r="F7" s="143">
        <f>'Locais mat e equip.'!$F$181</f>
        <v>225</v>
      </c>
      <c r="G7" s="65">
        <f t="shared" si="0"/>
        <v>0</v>
      </c>
    </row>
    <row r="8" spans="1:7">
      <c r="A8" s="42">
        <v>6</v>
      </c>
      <c r="B8" s="63" t="s">
        <v>246</v>
      </c>
      <c r="C8" s="64">
        <v>12</v>
      </c>
      <c r="D8" s="324"/>
      <c r="E8" s="48">
        <f>('Locais mat e equip.'!$F$181)*2</f>
        <v>450</v>
      </c>
      <c r="F8" s="143">
        <f>'Locais mat e equip.'!$F$181</f>
        <v>225</v>
      </c>
      <c r="G8" s="65">
        <f t="shared" si="0"/>
        <v>0</v>
      </c>
    </row>
    <row r="9" spans="1:7">
      <c r="A9" s="48">
        <v>7</v>
      </c>
      <c r="B9" s="63" t="s">
        <v>247</v>
      </c>
      <c r="C9" s="64">
        <v>12</v>
      </c>
      <c r="D9" s="324"/>
      <c r="E9" s="48">
        <f>('Locais mat e equip.'!$F$181)</f>
        <v>225</v>
      </c>
      <c r="F9" s="143">
        <f>'Locais mat e equip.'!$F$181</f>
        <v>225</v>
      </c>
      <c r="G9" s="65">
        <f t="shared" si="0"/>
        <v>0</v>
      </c>
    </row>
    <row r="10" spans="1:7">
      <c r="A10" s="42">
        <v>8</v>
      </c>
      <c r="B10" s="63" t="s">
        <v>252</v>
      </c>
      <c r="C10" s="64">
        <v>12</v>
      </c>
      <c r="D10" s="324"/>
      <c r="E10" s="42">
        <f>'Locais mat e equip.'!J181</f>
        <v>45</v>
      </c>
      <c r="F10" s="143">
        <f>'Locais mat e equip.'!$F$181</f>
        <v>225</v>
      </c>
      <c r="G10" s="65">
        <f t="shared" si="0"/>
        <v>0</v>
      </c>
    </row>
    <row r="11" spans="1:7" ht="15.75" thickBot="1">
      <c r="A11" s="48">
        <v>9</v>
      </c>
      <c r="B11" s="63" t="s">
        <v>253</v>
      </c>
      <c r="C11" s="64">
        <v>12</v>
      </c>
      <c r="D11" s="324"/>
      <c r="E11" s="42">
        <f>'Locais mat e equip.'!J181</f>
        <v>45</v>
      </c>
      <c r="F11" s="142">
        <f>'Locais mat e equip.'!$F$181</f>
        <v>225</v>
      </c>
      <c r="G11" s="65">
        <f t="shared" si="0"/>
        <v>0</v>
      </c>
    </row>
    <row r="12" spans="1:7" ht="15.75" thickBot="1">
      <c r="A12" s="68"/>
      <c r="B12" s="69" t="s">
        <v>243</v>
      </c>
      <c r="C12" s="70"/>
      <c r="D12" s="71"/>
      <c r="E12" s="70"/>
      <c r="F12" s="72"/>
      <c r="G12" s="66">
        <f>SUM(G3:G11)</f>
        <v>0</v>
      </c>
    </row>
    <row r="13" spans="1:7">
      <c r="G13" s="60"/>
    </row>
  </sheetData>
  <sheetProtection password="EF3F" sheet="1" objects="1" scenarios="1"/>
  <mergeCells count="1">
    <mergeCell ref="A1:G1"/>
  </mergeCells>
  <pageMargins left="0.51181102362204722" right="0.51181102362204722" top="0.78740157480314965" bottom="0.78740157480314965" header="0.31496062992125984" footer="0.31496062992125984"/>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3</vt:i4>
      </vt:variant>
    </vt:vector>
  </HeadingPairs>
  <TitlesOfParts>
    <vt:vector size="13" baseType="lpstr">
      <vt:lpstr>Proposta preço (automatico)</vt:lpstr>
      <vt:lpstr>8h48seg-sex (tipo 1)</vt:lpstr>
      <vt:lpstr>12h - diurno (tipo - 2)</vt:lpstr>
      <vt:lpstr>12h-diurno - Seg a Dom (Tipo 3)</vt:lpstr>
      <vt:lpstr>24H- seg-dom (tipo 4)</vt:lpstr>
      <vt:lpstr>Lider - 8h48 (tipo 5)</vt:lpstr>
      <vt:lpstr>Serviços extras</vt:lpstr>
      <vt:lpstr>Locais mat e equip.</vt:lpstr>
      <vt:lpstr>Relação Uniformes</vt:lpstr>
      <vt:lpstr>Equip. Materiais</vt:lpstr>
      <vt:lpstr>'12h - diurno (tipo - 2)'!Area_de_impressao</vt:lpstr>
      <vt:lpstr>'12h-diurno - Seg a Dom (Tipo 3)'!Area_de_impressao</vt:lpstr>
      <vt:lpstr>'24H- seg-dom (tipo 4)'!Area_de_impressao</vt:lpstr>
    </vt:vector>
  </TitlesOfParts>
  <Company>Ministério público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Procuradoria Geral de Justiça</dc:creator>
  <cp:lastModifiedBy>xpadmin</cp:lastModifiedBy>
  <cp:lastPrinted>2025-10-22T16:06:01Z</cp:lastPrinted>
  <dcterms:created xsi:type="dcterms:W3CDTF">2024-03-21T14:42:39Z</dcterms:created>
  <dcterms:modified xsi:type="dcterms:W3CDTF">2025-10-22T16:06:02Z</dcterms:modified>
</cp:coreProperties>
</file>